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firstSheet="1" activeTab="1"/>
  </bookViews>
  <sheets>
    <sheet name="IPF do zmian" sheetId="1" state="hidden" r:id="rId1"/>
    <sheet name="IPF do druku" sheetId="3" r:id="rId2"/>
    <sheet name="Załącznik II Decyzji" sheetId="2" state="hidden" r:id="rId3"/>
  </sheets>
  <calcPr calcId="145621"/>
</workbook>
</file>

<file path=xl/calcChain.xml><?xml version="1.0" encoding="utf-8"?>
<calcChain xmlns="http://schemas.openxmlformats.org/spreadsheetml/2006/main">
  <c r="R41" i="1" l="1"/>
  <c r="R42" i="1"/>
  <c r="R51" i="1"/>
  <c r="R46" i="1"/>
  <c r="F46" i="1" l="1"/>
  <c r="F45" i="1"/>
  <c r="R54" i="1" l="1"/>
  <c r="N102" i="1" l="1"/>
  <c r="L102" i="1"/>
  <c r="R105" i="1" l="1"/>
  <c r="R100" i="1"/>
  <c r="R107" i="1" l="1"/>
  <c r="R103" i="1"/>
  <c r="F107" i="1"/>
  <c r="F103" i="1"/>
  <c r="K100" i="1" l="1"/>
  <c r="L101" i="1"/>
  <c r="L103" i="1"/>
  <c r="L15" i="2"/>
  <c r="R127" i="1"/>
  <c r="N127" i="1"/>
  <c r="I127" i="1"/>
  <c r="H127" i="1"/>
  <c r="R119" i="1"/>
  <c r="N119" i="1"/>
  <c r="S123" i="1"/>
  <c r="S124" i="1"/>
  <c r="S122" i="1"/>
  <c r="R123" i="1"/>
  <c r="R124" i="1"/>
  <c r="R122" i="1"/>
  <c r="Q123" i="1"/>
  <c r="Q124" i="1"/>
  <c r="Q122" i="1"/>
  <c r="O123" i="1"/>
  <c r="O124" i="1"/>
  <c r="O122" i="1"/>
  <c r="N123" i="1"/>
  <c r="N124" i="1"/>
  <c r="N122" i="1"/>
  <c r="I123" i="1"/>
  <c r="I124" i="1"/>
  <c r="I122" i="1"/>
  <c r="H123" i="1"/>
  <c r="H124" i="1"/>
  <c r="H122" i="1"/>
  <c r="D123" i="1"/>
  <c r="D124" i="1"/>
  <c r="D122" i="1"/>
  <c r="T113" i="3"/>
  <c r="T114" i="3"/>
  <c r="T112" i="3"/>
  <c r="E111" i="3"/>
  <c r="F111" i="3"/>
  <c r="G111" i="3"/>
  <c r="J111" i="3"/>
  <c r="K111" i="3"/>
  <c r="L111" i="3"/>
  <c r="M111" i="3"/>
  <c r="N111" i="3"/>
  <c r="P111" i="3"/>
  <c r="R111" i="3"/>
  <c r="S111" i="3"/>
  <c r="T111" i="3"/>
  <c r="T110" i="3"/>
  <c r="S110" i="3"/>
  <c r="E101" i="3"/>
  <c r="F101" i="3"/>
  <c r="G101" i="3"/>
  <c r="J101" i="3"/>
  <c r="K101" i="3"/>
  <c r="M101" i="3"/>
  <c r="N101" i="3"/>
  <c r="P101" i="3"/>
  <c r="R101" i="3"/>
  <c r="T101" i="3"/>
  <c r="E102" i="3"/>
  <c r="F102" i="3"/>
  <c r="G102" i="3"/>
  <c r="J102" i="3"/>
  <c r="K102" i="3"/>
  <c r="M102" i="3"/>
  <c r="N102" i="3"/>
  <c r="P102" i="3"/>
  <c r="R102" i="3"/>
  <c r="T102" i="3"/>
  <c r="E103" i="3"/>
  <c r="F103" i="3"/>
  <c r="G103" i="3"/>
  <c r="J103" i="3"/>
  <c r="K103" i="3"/>
  <c r="M103" i="3"/>
  <c r="P103" i="3"/>
  <c r="R103" i="3"/>
  <c r="T103" i="3"/>
  <c r="E104" i="3"/>
  <c r="F104" i="3"/>
  <c r="G104" i="3"/>
  <c r="J104" i="3"/>
  <c r="K104" i="3"/>
  <c r="M104" i="3"/>
  <c r="N104" i="3"/>
  <c r="P104" i="3"/>
  <c r="R104" i="3"/>
  <c r="T104" i="3"/>
  <c r="E105" i="3"/>
  <c r="F105" i="3"/>
  <c r="G105" i="3"/>
  <c r="J105" i="3"/>
  <c r="L105" i="3"/>
  <c r="M105" i="3"/>
  <c r="N105" i="3"/>
  <c r="P105" i="3"/>
  <c r="R105" i="3"/>
  <c r="T105" i="3"/>
  <c r="E106" i="3"/>
  <c r="F106" i="3"/>
  <c r="G106" i="3"/>
  <c r="J106" i="3"/>
  <c r="K106" i="3"/>
  <c r="M106" i="3"/>
  <c r="N106" i="3"/>
  <c r="P106" i="3"/>
  <c r="R106" i="3"/>
  <c r="T106" i="3"/>
  <c r="E107" i="3"/>
  <c r="F107" i="3"/>
  <c r="G107" i="3"/>
  <c r="J107" i="3"/>
  <c r="K107" i="3"/>
  <c r="M107" i="3"/>
  <c r="N107" i="3"/>
  <c r="P107" i="3"/>
  <c r="R107" i="3"/>
  <c r="T107" i="3"/>
  <c r="E108" i="3"/>
  <c r="F108" i="3"/>
  <c r="G108" i="3"/>
  <c r="J108" i="3"/>
  <c r="K108" i="3"/>
  <c r="M108" i="3"/>
  <c r="N108" i="3"/>
  <c r="P108" i="3"/>
  <c r="R108" i="3"/>
  <c r="T108" i="3"/>
  <c r="E109" i="3"/>
  <c r="F109" i="3"/>
  <c r="G109" i="3"/>
  <c r="J109" i="3"/>
  <c r="L109" i="3"/>
  <c r="M109" i="3"/>
  <c r="N109" i="3"/>
  <c r="P109" i="3"/>
  <c r="R109" i="3"/>
  <c r="T109" i="3"/>
  <c r="E100" i="3"/>
  <c r="F100" i="3"/>
  <c r="G100" i="3"/>
  <c r="J100" i="3"/>
  <c r="L100" i="3"/>
  <c r="M100" i="3"/>
  <c r="N100" i="3"/>
  <c r="P100" i="3"/>
  <c r="R100" i="3"/>
  <c r="T100" i="3"/>
  <c r="T99" i="3"/>
  <c r="E90" i="3"/>
  <c r="F90" i="3"/>
  <c r="G90" i="3"/>
  <c r="J90" i="3"/>
  <c r="K90" i="3"/>
  <c r="L90" i="3"/>
  <c r="M90" i="3"/>
  <c r="N90" i="3"/>
  <c r="P90" i="3"/>
  <c r="R90" i="3"/>
  <c r="T90" i="3"/>
  <c r="E91" i="3"/>
  <c r="F91" i="3"/>
  <c r="G91" i="3"/>
  <c r="J91" i="3"/>
  <c r="K91" i="3"/>
  <c r="L91" i="3"/>
  <c r="M91" i="3"/>
  <c r="N91" i="3"/>
  <c r="P91" i="3"/>
  <c r="R91" i="3"/>
  <c r="T91" i="3"/>
  <c r="E92" i="3"/>
  <c r="F92" i="3"/>
  <c r="G92" i="3"/>
  <c r="J92" i="3"/>
  <c r="K92" i="3"/>
  <c r="L92" i="3"/>
  <c r="M92" i="3"/>
  <c r="N92" i="3"/>
  <c r="P92" i="3"/>
  <c r="R92" i="3"/>
  <c r="T92" i="3"/>
  <c r="E93" i="3"/>
  <c r="F93" i="3"/>
  <c r="G93" i="3"/>
  <c r="J93" i="3"/>
  <c r="K93" i="3"/>
  <c r="L93" i="3"/>
  <c r="M93" i="3"/>
  <c r="N93" i="3"/>
  <c r="P93" i="3"/>
  <c r="R93" i="3"/>
  <c r="T93" i="3"/>
  <c r="E94" i="3"/>
  <c r="F94" i="3"/>
  <c r="G94" i="3"/>
  <c r="J94" i="3"/>
  <c r="K94" i="3"/>
  <c r="L94" i="3"/>
  <c r="M94" i="3"/>
  <c r="P94" i="3"/>
  <c r="R94" i="3"/>
  <c r="T94" i="3"/>
  <c r="E95" i="3"/>
  <c r="F95" i="3"/>
  <c r="G95" i="3"/>
  <c r="J95" i="3"/>
  <c r="K95" i="3"/>
  <c r="L95" i="3"/>
  <c r="M95" i="3"/>
  <c r="N95" i="3"/>
  <c r="P95" i="3"/>
  <c r="R95" i="3"/>
  <c r="T95" i="3"/>
  <c r="E96" i="3"/>
  <c r="F96" i="3"/>
  <c r="G96" i="3"/>
  <c r="J96" i="3"/>
  <c r="K96" i="3"/>
  <c r="L96" i="3"/>
  <c r="M96" i="3"/>
  <c r="N96" i="3"/>
  <c r="P96" i="3"/>
  <c r="R96" i="3"/>
  <c r="T96" i="3"/>
  <c r="E97" i="3"/>
  <c r="F97" i="3"/>
  <c r="G97" i="3"/>
  <c r="J97" i="3"/>
  <c r="K97" i="3"/>
  <c r="L97" i="3"/>
  <c r="M97" i="3"/>
  <c r="N97" i="3"/>
  <c r="P97" i="3"/>
  <c r="R97" i="3"/>
  <c r="T97" i="3"/>
  <c r="E98" i="3"/>
  <c r="F98" i="3"/>
  <c r="G98" i="3"/>
  <c r="J98" i="3"/>
  <c r="K98" i="3"/>
  <c r="L98" i="3"/>
  <c r="M98" i="3"/>
  <c r="N98" i="3"/>
  <c r="P98" i="3"/>
  <c r="R98" i="3"/>
  <c r="T98" i="3"/>
  <c r="E89" i="3"/>
  <c r="F89" i="3"/>
  <c r="G89" i="3"/>
  <c r="J89" i="3"/>
  <c r="K89" i="3"/>
  <c r="L89" i="3"/>
  <c r="M89" i="3"/>
  <c r="N89" i="3"/>
  <c r="P89" i="3"/>
  <c r="R89" i="3"/>
  <c r="T89" i="3"/>
  <c r="T88" i="3"/>
  <c r="E82" i="3"/>
  <c r="F82" i="3"/>
  <c r="G82" i="3"/>
  <c r="J82" i="3"/>
  <c r="K82" i="3"/>
  <c r="L82" i="3"/>
  <c r="M82" i="3"/>
  <c r="N82" i="3"/>
  <c r="P82" i="3"/>
  <c r="R82" i="3"/>
  <c r="T82" i="3"/>
  <c r="E83" i="3"/>
  <c r="F83" i="3"/>
  <c r="G83" i="3"/>
  <c r="J83" i="3"/>
  <c r="K83" i="3"/>
  <c r="L83" i="3"/>
  <c r="M83" i="3"/>
  <c r="N83" i="3"/>
  <c r="P83" i="3"/>
  <c r="R83" i="3"/>
  <c r="T83" i="3"/>
  <c r="E84" i="3"/>
  <c r="F84" i="3"/>
  <c r="G84" i="3"/>
  <c r="J84" i="3"/>
  <c r="K84" i="3"/>
  <c r="L84" i="3"/>
  <c r="M84" i="3"/>
  <c r="N84" i="3"/>
  <c r="P84" i="3"/>
  <c r="R84" i="3"/>
  <c r="T84" i="3"/>
  <c r="E85" i="3"/>
  <c r="F85" i="3"/>
  <c r="G85" i="3"/>
  <c r="J85" i="3"/>
  <c r="K85" i="3"/>
  <c r="L85" i="3"/>
  <c r="M85" i="3"/>
  <c r="N85" i="3"/>
  <c r="P85" i="3"/>
  <c r="R85" i="3"/>
  <c r="T85" i="3"/>
  <c r="E86" i="3"/>
  <c r="F86" i="3"/>
  <c r="G86" i="3"/>
  <c r="J86" i="3"/>
  <c r="K86" i="3"/>
  <c r="L86" i="3"/>
  <c r="M86" i="3"/>
  <c r="P86" i="3"/>
  <c r="R86" i="3"/>
  <c r="T86" i="3"/>
  <c r="E87" i="3"/>
  <c r="F87" i="3"/>
  <c r="G87" i="3"/>
  <c r="J87" i="3"/>
  <c r="K87" i="3"/>
  <c r="L87" i="3"/>
  <c r="M87" i="3"/>
  <c r="N87" i="3"/>
  <c r="P87" i="3"/>
  <c r="R87" i="3"/>
  <c r="T87" i="3"/>
  <c r="E81" i="3"/>
  <c r="F81" i="3"/>
  <c r="G81" i="3"/>
  <c r="J81" i="3"/>
  <c r="K81" i="3"/>
  <c r="L81" i="3"/>
  <c r="M81" i="3"/>
  <c r="P81" i="3"/>
  <c r="R81" i="3"/>
  <c r="T81" i="3"/>
  <c r="T80" i="3"/>
  <c r="E73" i="3"/>
  <c r="F73" i="3"/>
  <c r="G73" i="3"/>
  <c r="J73" i="3"/>
  <c r="K73" i="3"/>
  <c r="L73" i="3"/>
  <c r="M73" i="3"/>
  <c r="N73" i="3"/>
  <c r="P73" i="3"/>
  <c r="R73" i="3"/>
  <c r="T73" i="3"/>
  <c r="E74" i="3"/>
  <c r="F74" i="3"/>
  <c r="G74" i="3"/>
  <c r="J74" i="3"/>
  <c r="K74" i="3"/>
  <c r="L74" i="3"/>
  <c r="M74" i="3"/>
  <c r="N74" i="3"/>
  <c r="P74" i="3"/>
  <c r="R74" i="3"/>
  <c r="T74" i="3"/>
  <c r="E75" i="3"/>
  <c r="F75" i="3"/>
  <c r="G75" i="3"/>
  <c r="J75" i="3"/>
  <c r="K75" i="3"/>
  <c r="L75" i="3"/>
  <c r="M75" i="3"/>
  <c r="P75" i="3"/>
  <c r="R75" i="3"/>
  <c r="T75" i="3"/>
  <c r="E76" i="3"/>
  <c r="F76" i="3"/>
  <c r="G76" i="3"/>
  <c r="J76" i="3"/>
  <c r="K76" i="3"/>
  <c r="L76" i="3"/>
  <c r="M76" i="3"/>
  <c r="N76" i="3"/>
  <c r="P76" i="3"/>
  <c r="R76" i="3"/>
  <c r="T76" i="3"/>
  <c r="E77" i="3"/>
  <c r="F77" i="3"/>
  <c r="G77" i="3"/>
  <c r="J77" i="3"/>
  <c r="K77" i="3"/>
  <c r="L77" i="3"/>
  <c r="M77" i="3"/>
  <c r="N77" i="3"/>
  <c r="P77" i="3"/>
  <c r="R77" i="3"/>
  <c r="T77" i="3"/>
  <c r="E78" i="3"/>
  <c r="F78" i="3"/>
  <c r="G78" i="3"/>
  <c r="J78" i="3"/>
  <c r="K78" i="3"/>
  <c r="L78" i="3"/>
  <c r="M78" i="3"/>
  <c r="N78" i="3"/>
  <c r="P78" i="3"/>
  <c r="R78" i="3"/>
  <c r="T78" i="3"/>
  <c r="E79" i="3"/>
  <c r="F79" i="3"/>
  <c r="G79" i="3"/>
  <c r="J79" i="3"/>
  <c r="K79" i="3"/>
  <c r="L79" i="3"/>
  <c r="M79" i="3"/>
  <c r="N79" i="3"/>
  <c r="P79" i="3"/>
  <c r="R79" i="3"/>
  <c r="T79" i="3"/>
  <c r="E72" i="3"/>
  <c r="F72" i="3"/>
  <c r="G72" i="3"/>
  <c r="J72" i="3"/>
  <c r="K72" i="3"/>
  <c r="L72" i="3"/>
  <c r="M72" i="3"/>
  <c r="P72" i="3"/>
  <c r="R72" i="3"/>
  <c r="T72" i="3"/>
  <c r="T71" i="3"/>
  <c r="E65" i="3"/>
  <c r="F65" i="3"/>
  <c r="G65" i="3"/>
  <c r="J65" i="3"/>
  <c r="K65" i="3"/>
  <c r="M65" i="3"/>
  <c r="N65" i="3"/>
  <c r="P65" i="3"/>
  <c r="R65" i="3"/>
  <c r="T65" i="3"/>
  <c r="E66" i="3"/>
  <c r="F66" i="3"/>
  <c r="G66" i="3"/>
  <c r="J66" i="3"/>
  <c r="K66" i="3"/>
  <c r="M66" i="3"/>
  <c r="N66" i="3"/>
  <c r="P66" i="3"/>
  <c r="R66" i="3"/>
  <c r="T66" i="3"/>
  <c r="E67" i="3"/>
  <c r="F67" i="3"/>
  <c r="G67" i="3"/>
  <c r="J67" i="3"/>
  <c r="K67" i="3"/>
  <c r="M67" i="3"/>
  <c r="N67" i="3"/>
  <c r="P67" i="3"/>
  <c r="R67" i="3"/>
  <c r="T67" i="3"/>
  <c r="E68" i="3"/>
  <c r="F68" i="3"/>
  <c r="G68" i="3"/>
  <c r="J68" i="3"/>
  <c r="K68" i="3"/>
  <c r="L68" i="3"/>
  <c r="N68" i="3"/>
  <c r="P68" i="3"/>
  <c r="R68" i="3"/>
  <c r="T68" i="3"/>
  <c r="E69" i="3"/>
  <c r="F69" i="3"/>
  <c r="G69" i="3"/>
  <c r="J69" i="3"/>
  <c r="L69" i="3"/>
  <c r="M69" i="3"/>
  <c r="N69" i="3"/>
  <c r="P69" i="3"/>
  <c r="R69" i="3"/>
  <c r="T69" i="3"/>
  <c r="E70" i="3"/>
  <c r="F70" i="3"/>
  <c r="G70" i="3"/>
  <c r="J70" i="3"/>
  <c r="K70" i="3"/>
  <c r="L70" i="3"/>
  <c r="M70" i="3"/>
  <c r="N70" i="3"/>
  <c r="P70" i="3"/>
  <c r="R70" i="3"/>
  <c r="T70" i="3"/>
  <c r="E64" i="3"/>
  <c r="F64" i="3"/>
  <c r="G64" i="3"/>
  <c r="J64" i="3"/>
  <c r="L64" i="3"/>
  <c r="M64" i="3"/>
  <c r="N64" i="3"/>
  <c r="P64" i="3"/>
  <c r="R64" i="3"/>
  <c r="T64" i="3"/>
  <c r="T63" i="3"/>
  <c r="E55" i="3"/>
  <c r="F55" i="3"/>
  <c r="G55" i="3"/>
  <c r="J55" i="3"/>
  <c r="K55" i="3"/>
  <c r="L55" i="3"/>
  <c r="M55" i="3"/>
  <c r="N55" i="3"/>
  <c r="P55" i="3"/>
  <c r="R55" i="3"/>
  <c r="T55" i="3"/>
  <c r="E56" i="3"/>
  <c r="F56" i="3"/>
  <c r="G56" i="3"/>
  <c r="J56" i="3"/>
  <c r="K56" i="3"/>
  <c r="M56" i="3"/>
  <c r="P56" i="3"/>
  <c r="R56" i="3"/>
  <c r="T56" i="3"/>
  <c r="E57" i="3"/>
  <c r="F57" i="3"/>
  <c r="G57" i="3"/>
  <c r="J57" i="3"/>
  <c r="K57" i="3"/>
  <c r="M57" i="3"/>
  <c r="P57" i="3"/>
  <c r="R57" i="3"/>
  <c r="T57" i="3"/>
  <c r="E58" i="3"/>
  <c r="F58" i="3"/>
  <c r="G58" i="3"/>
  <c r="J58" i="3"/>
  <c r="K58" i="3"/>
  <c r="M58" i="3"/>
  <c r="P58" i="3"/>
  <c r="R58" i="3"/>
  <c r="T58" i="3"/>
  <c r="E59" i="3"/>
  <c r="F59" i="3"/>
  <c r="G59" i="3"/>
  <c r="J59" i="3"/>
  <c r="K59" i="3"/>
  <c r="M59" i="3"/>
  <c r="P59" i="3"/>
  <c r="R59" i="3"/>
  <c r="T59" i="3"/>
  <c r="E60" i="3"/>
  <c r="F60" i="3"/>
  <c r="G60" i="3"/>
  <c r="J60" i="3"/>
  <c r="K60" i="3"/>
  <c r="M60" i="3"/>
  <c r="P60" i="3"/>
  <c r="R60" i="3"/>
  <c r="T60" i="3"/>
  <c r="E61" i="3"/>
  <c r="F61" i="3"/>
  <c r="G61" i="3"/>
  <c r="J61" i="3"/>
  <c r="K61" i="3"/>
  <c r="M61" i="3"/>
  <c r="N61" i="3"/>
  <c r="P61" i="3"/>
  <c r="R61" i="3"/>
  <c r="T61" i="3"/>
  <c r="E62" i="3"/>
  <c r="F62" i="3"/>
  <c r="G62" i="3"/>
  <c r="J62" i="3"/>
  <c r="K62" i="3"/>
  <c r="M62" i="3"/>
  <c r="N62" i="3"/>
  <c r="P62" i="3"/>
  <c r="R62" i="3"/>
  <c r="T62" i="3"/>
  <c r="T54" i="3"/>
  <c r="E54" i="3"/>
  <c r="F54" i="3"/>
  <c r="G54" i="3"/>
  <c r="J54" i="3"/>
  <c r="K54" i="3"/>
  <c r="N54" i="3"/>
  <c r="P54" i="3"/>
  <c r="R54" i="3"/>
  <c r="T53" i="3"/>
  <c r="T46" i="3"/>
  <c r="T47" i="3"/>
  <c r="T48" i="3"/>
  <c r="T49" i="3"/>
  <c r="T50" i="3"/>
  <c r="T51" i="3"/>
  <c r="S52" i="3"/>
  <c r="T52" i="3"/>
  <c r="T45" i="3"/>
  <c r="E46" i="3"/>
  <c r="F46" i="3"/>
  <c r="G46" i="3"/>
  <c r="L46" i="3"/>
  <c r="M46" i="3"/>
  <c r="N46" i="3"/>
  <c r="P46" i="3"/>
  <c r="R46" i="3"/>
  <c r="E47" i="3"/>
  <c r="F47" i="3"/>
  <c r="G47" i="3"/>
  <c r="J47" i="3"/>
  <c r="K47" i="3"/>
  <c r="M47" i="3"/>
  <c r="N47" i="3"/>
  <c r="P47" i="3"/>
  <c r="R47" i="3"/>
  <c r="E48" i="3"/>
  <c r="F48" i="3"/>
  <c r="G48" i="3"/>
  <c r="J48" i="3"/>
  <c r="K48" i="3"/>
  <c r="M48" i="3"/>
  <c r="N48" i="3"/>
  <c r="P48" i="3"/>
  <c r="R48" i="3"/>
  <c r="E49" i="3"/>
  <c r="F49" i="3"/>
  <c r="G49" i="3"/>
  <c r="J49" i="3"/>
  <c r="K49" i="3"/>
  <c r="M49" i="3"/>
  <c r="N49" i="3"/>
  <c r="P49" i="3"/>
  <c r="R49" i="3"/>
  <c r="E50" i="3"/>
  <c r="F50" i="3"/>
  <c r="G50" i="3"/>
  <c r="J50" i="3"/>
  <c r="K50" i="3"/>
  <c r="M50" i="3"/>
  <c r="N50" i="3"/>
  <c r="P50" i="3"/>
  <c r="R50" i="3"/>
  <c r="E51" i="3"/>
  <c r="F51" i="3"/>
  <c r="G51" i="3"/>
  <c r="J51" i="3"/>
  <c r="K51" i="3"/>
  <c r="M51" i="3"/>
  <c r="N51" i="3"/>
  <c r="P51" i="3"/>
  <c r="R51" i="3"/>
  <c r="E52" i="3"/>
  <c r="F52" i="3"/>
  <c r="G52" i="3"/>
  <c r="J52" i="3"/>
  <c r="K52" i="3"/>
  <c r="L52" i="3"/>
  <c r="M52" i="3"/>
  <c r="N52" i="3"/>
  <c r="P52" i="3"/>
  <c r="R52" i="3"/>
  <c r="E45" i="3"/>
  <c r="F45" i="3"/>
  <c r="G45" i="3"/>
  <c r="J45" i="3"/>
  <c r="L45" i="3"/>
  <c r="M45" i="3"/>
  <c r="N45" i="3"/>
  <c r="P45" i="3"/>
  <c r="R45" i="3"/>
  <c r="T44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30" i="3"/>
  <c r="E31" i="3"/>
  <c r="F31" i="3"/>
  <c r="G31" i="3"/>
  <c r="J31" i="3"/>
  <c r="K31" i="3"/>
  <c r="M31" i="3"/>
  <c r="N31" i="3"/>
  <c r="P31" i="3"/>
  <c r="R31" i="3"/>
  <c r="E32" i="3"/>
  <c r="F32" i="3"/>
  <c r="G32" i="3"/>
  <c r="J32" i="3"/>
  <c r="K32" i="3"/>
  <c r="M32" i="3"/>
  <c r="N32" i="3"/>
  <c r="P32" i="3"/>
  <c r="R32" i="3"/>
  <c r="E33" i="3"/>
  <c r="F33" i="3"/>
  <c r="G33" i="3"/>
  <c r="J33" i="3"/>
  <c r="K33" i="3"/>
  <c r="M33" i="3"/>
  <c r="N33" i="3"/>
  <c r="P33" i="3"/>
  <c r="R33" i="3"/>
  <c r="E34" i="3"/>
  <c r="F34" i="3"/>
  <c r="G34" i="3"/>
  <c r="J34" i="3"/>
  <c r="K34" i="3"/>
  <c r="M34" i="3"/>
  <c r="N34" i="3"/>
  <c r="P34" i="3"/>
  <c r="R34" i="3"/>
  <c r="E35" i="3"/>
  <c r="F35" i="3"/>
  <c r="G35" i="3"/>
  <c r="J35" i="3"/>
  <c r="K35" i="3"/>
  <c r="M35" i="3"/>
  <c r="N35" i="3"/>
  <c r="P35" i="3"/>
  <c r="R35" i="3"/>
  <c r="E36" i="3"/>
  <c r="F36" i="3"/>
  <c r="G36" i="3"/>
  <c r="J36" i="3"/>
  <c r="K36" i="3"/>
  <c r="L36" i="3"/>
  <c r="M36" i="3"/>
  <c r="P36" i="3"/>
  <c r="R36" i="3"/>
  <c r="E37" i="3"/>
  <c r="F37" i="3"/>
  <c r="G37" i="3"/>
  <c r="J37" i="3"/>
  <c r="K37" i="3"/>
  <c r="L37" i="3"/>
  <c r="M37" i="3"/>
  <c r="P37" i="3"/>
  <c r="R37" i="3"/>
  <c r="E38" i="3"/>
  <c r="F38" i="3"/>
  <c r="G38" i="3"/>
  <c r="J38" i="3"/>
  <c r="K38" i="3"/>
  <c r="M38" i="3"/>
  <c r="P38" i="3"/>
  <c r="R38" i="3"/>
  <c r="E39" i="3"/>
  <c r="F39" i="3"/>
  <c r="G39" i="3"/>
  <c r="J39" i="3"/>
  <c r="K39" i="3"/>
  <c r="L39" i="3"/>
  <c r="M39" i="3"/>
  <c r="P39" i="3"/>
  <c r="R39" i="3"/>
  <c r="E40" i="3"/>
  <c r="F40" i="3"/>
  <c r="G40" i="3"/>
  <c r="J40" i="3"/>
  <c r="K40" i="3"/>
  <c r="L40" i="3"/>
  <c r="M40" i="3"/>
  <c r="P40" i="3"/>
  <c r="R40" i="3"/>
  <c r="E41" i="3"/>
  <c r="F41" i="3"/>
  <c r="G41" i="3"/>
  <c r="J41" i="3"/>
  <c r="K41" i="3"/>
  <c r="L41" i="3"/>
  <c r="M41" i="3"/>
  <c r="P41" i="3"/>
  <c r="R41" i="3"/>
  <c r="E42" i="3"/>
  <c r="F42" i="3"/>
  <c r="G42" i="3"/>
  <c r="J42" i="3"/>
  <c r="L42" i="3"/>
  <c r="M42" i="3"/>
  <c r="N42" i="3"/>
  <c r="P42" i="3"/>
  <c r="R42" i="3"/>
  <c r="E43" i="3"/>
  <c r="F43" i="3"/>
  <c r="G43" i="3"/>
  <c r="J43" i="3"/>
  <c r="K43" i="3"/>
  <c r="L43" i="3"/>
  <c r="M43" i="3"/>
  <c r="N43" i="3"/>
  <c r="P43" i="3"/>
  <c r="R43" i="3"/>
  <c r="E30" i="3"/>
  <c r="F30" i="3"/>
  <c r="G30" i="3"/>
  <c r="J30" i="3"/>
  <c r="K30" i="3"/>
  <c r="M30" i="3"/>
  <c r="N30" i="3"/>
  <c r="P30" i="3"/>
  <c r="R30" i="3"/>
  <c r="T29" i="3"/>
  <c r="E12" i="3"/>
  <c r="F12" i="3"/>
  <c r="G12" i="3"/>
  <c r="J12" i="3"/>
  <c r="K12" i="3"/>
  <c r="L12" i="3"/>
  <c r="M12" i="3"/>
  <c r="N12" i="3"/>
  <c r="P12" i="3"/>
  <c r="R12" i="3"/>
  <c r="T12" i="3"/>
  <c r="E13" i="3"/>
  <c r="F13" i="3"/>
  <c r="G13" i="3"/>
  <c r="J13" i="3"/>
  <c r="K13" i="3"/>
  <c r="L13" i="3"/>
  <c r="M13" i="3"/>
  <c r="N13" i="3"/>
  <c r="P13" i="3"/>
  <c r="R13" i="3"/>
  <c r="T13" i="3"/>
  <c r="E14" i="3"/>
  <c r="F14" i="3"/>
  <c r="G14" i="3"/>
  <c r="J14" i="3"/>
  <c r="K14" i="3"/>
  <c r="L14" i="3"/>
  <c r="M14" i="3"/>
  <c r="N14" i="3"/>
  <c r="P14" i="3"/>
  <c r="R14" i="3"/>
  <c r="T14" i="3"/>
  <c r="E15" i="3"/>
  <c r="F15" i="3"/>
  <c r="G15" i="3"/>
  <c r="J15" i="3"/>
  <c r="K15" i="3"/>
  <c r="L15" i="3"/>
  <c r="M15" i="3"/>
  <c r="N15" i="3"/>
  <c r="P15" i="3"/>
  <c r="R15" i="3"/>
  <c r="T15" i="3"/>
  <c r="E16" i="3"/>
  <c r="F16" i="3"/>
  <c r="G16" i="3"/>
  <c r="J16" i="3"/>
  <c r="K16" i="3"/>
  <c r="L16" i="3"/>
  <c r="M16" i="3"/>
  <c r="N16" i="3"/>
  <c r="P16" i="3"/>
  <c r="R16" i="3"/>
  <c r="T16" i="3"/>
  <c r="E17" i="3"/>
  <c r="F17" i="3"/>
  <c r="G17" i="3"/>
  <c r="J17" i="3"/>
  <c r="K17" i="3"/>
  <c r="L17" i="3"/>
  <c r="M17" i="3"/>
  <c r="N17" i="3"/>
  <c r="P17" i="3"/>
  <c r="R17" i="3"/>
  <c r="T17" i="3"/>
  <c r="E18" i="3"/>
  <c r="F18" i="3"/>
  <c r="G18" i="3"/>
  <c r="J18" i="3"/>
  <c r="K18" i="3"/>
  <c r="L18" i="3"/>
  <c r="M18" i="3"/>
  <c r="N18" i="3"/>
  <c r="P18" i="3"/>
  <c r="R18" i="3"/>
  <c r="T18" i="3"/>
  <c r="E19" i="3"/>
  <c r="F19" i="3"/>
  <c r="G19" i="3"/>
  <c r="J19" i="3"/>
  <c r="K19" i="3"/>
  <c r="L19" i="3"/>
  <c r="M19" i="3"/>
  <c r="N19" i="3"/>
  <c r="P19" i="3"/>
  <c r="R19" i="3"/>
  <c r="T19" i="3"/>
  <c r="E20" i="3"/>
  <c r="F20" i="3"/>
  <c r="G20" i="3"/>
  <c r="J20" i="3"/>
  <c r="K20" i="3"/>
  <c r="L20" i="3"/>
  <c r="M20" i="3"/>
  <c r="N20" i="3"/>
  <c r="P20" i="3"/>
  <c r="R20" i="3"/>
  <c r="T20" i="3"/>
  <c r="E21" i="3"/>
  <c r="F21" i="3"/>
  <c r="G21" i="3"/>
  <c r="J21" i="3"/>
  <c r="K21" i="3"/>
  <c r="L21" i="3"/>
  <c r="M21" i="3"/>
  <c r="N21" i="3"/>
  <c r="P21" i="3"/>
  <c r="R21" i="3"/>
  <c r="T21" i="3"/>
  <c r="E22" i="3"/>
  <c r="F22" i="3"/>
  <c r="G22" i="3"/>
  <c r="J22" i="3"/>
  <c r="K22" i="3"/>
  <c r="L22" i="3"/>
  <c r="M22" i="3"/>
  <c r="N22" i="3"/>
  <c r="P22" i="3"/>
  <c r="R22" i="3"/>
  <c r="T22" i="3"/>
  <c r="E23" i="3"/>
  <c r="F23" i="3"/>
  <c r="G23" i="3"/>
  <c r="J23" i="3"/>
  <c r="K23" i="3"/>
  <c r="L23" i="3"/>
  <c r="M23" i="3"/>
  <c r="N23" i="3"/>
  <c r="P23" i="3"/>
  <c r="R23" i="3"/>
  <c r="T23" i="3"/>
  <c r="E24" i="3"/>
  <c r="F24" i="3"/>
  <c r="G24" i="3"/>
  <c r="J24" i="3"/>
  <c r="K24" i="3"/>
  <c r="L24" i="3"/>
  <c r="M24" i="3"/>
  <c r="N24" i="3"/>
  <c r="P24" i="3"/>
  <c r="R24" i="3"/>
  <c r="T24" i="3"/>
  <c r="E25" i="3"/>
  <c r="F25" i="3"/>
  <c r="G25" i="3"/>
  <c r="J25" i="3"/>
  <c r="K25" i="3"/>
  <c r="L25" i="3"/>
  <c r="M25" i="3"/>
  <c r="N25" i="3"/>
  <c r="P25" i="3"/>
  <c r="R25" i="3"/>
  <c r="T25" i="3"/>
  <c r="E26" i="3"/>
  <c r="F26" i="3"/>
  <c r="G26" i="3"/>
  <c r="J26" i="3"/>
  <c r="K26" i="3"/>
  <c r="L26" i="3"/>
  <c r="M26" i="3"/>
  <c r="N26" i="3"/>
  <c r="P26" i="3"/>
  <c r="R26" i="3"/>
  <c r="T26" i="3"/>
  <c r="E27" i="3"/>
  <c r="F27" i="3"/>
  <c r="G27" i="3"/>
  <c r="J27" i="3"/>
  <c r="K27" i="3"/>
  <c r="L27" i="3"/>
  <c r="M27" i="3"/>
  <c r="N27" i="3"/>
  <c r="P27" i="3"/>
  <c r="R27" i="3"/>
  <c r="T27" i="3"/>
  <c r="E28" i="3"/>
  <c r="F28" i="3"/>
  <c r="G28" i="3"/>
  <c r="J28" i="3"/>
  <c r="K28" i="3"/>
  <c r="L28" i="3"/>
  <c r="M28" i="3"/>
  <c r="N28" i="3"/>
  <c r="P28" i="3"/>
  <c r="R28" i="3"/>
  <c r="T28" i="3"/>
  <c r="E11" i="3"/>
  <c r="F11" i="3"/>
  <c r="G11" i="3"/>
  <c r="J11" i="3"/>
  <c r="K11" i="3"/>
  <c r="L11" i="3"/>
  <c r="M11" i="3"/>
  <c r="N11" i="3"/>
  <c r="P11" i="3"/>
  <c r="R11" i="3"/>
  <c r="T11" i="3"/>
  <c r="E10" i="3"/>
  <c r="T10" i="3"/>
  <c r="G10" i="1"/>
  <c r="G10" i="3" s="1"/>
  <c r="I111" i="1"/>
  <c r="E110" i="1"/>
  <c r="E110" i="3" s="1"/>
  <c r="F110" i="1"/>
  <c r="G110" i="1"/>
  <c r="J110" i="1"/>
  <c r="K110" i="1"/>
  <c r="K110" i="3" s="1"/>
  <c r="L110" i="1"/>
  <c r="L110" i="3" s="1"/>
  <c r="M110" i="1"/>
  <c r="M110" i="3" s="1"/>
  <c r="N110" i="1"/>
  <c r="R110" i="1"/>
  <c r="R110" i="3" s="1"/>
  <c r="D111" i="1"/>
  <c r="N103" i="1"/>
  <c r="L108" i="1"/>
  <c r="L107" i="1"/>
  <c r="L106" i="1"/>
  <c r="L104" i="1"/>
  <c r="L103" i="3"/>
  <c r="K109" i="1"/>
  <c r="K105" i="1"/>
  <c r="U99" i="1"/>
  <c r="S101" i="1"/>
  <c r="S101" i="3" s="1"/>
  <c r="S102" i="1"/>
  <c r="S102" i="3" s="1"/>
  <c r="S103" i="1"/>
  <c r="S103" i="3" s="1"/>
  <c r="S104" i="1"/>
  <c r="S104" i="3" s="1"/>
  <c r="S105" i="1"/>
  <c r="S105" i="3" s="1"/>
  <c r="S106" i="1"/>
  <c r="S106" i="3" s="1"/>
  <c r="S107" i="1"/>
  <c r="S107" i="3" s="1"/>
  <c r="S108" i="1"/>
  <c r="S108" i="3" s="1"/>
  <c r="S109" i="1"/>
  <c r="S109" i="3" s="1"/>
  <c r="S100" i="1"/>
  <c r="S100" i="3" s="1"/>
  <c r="E99" i="1"/>
  <c r="E99" i="3" s="1"/>
  <c r="F99" i="1"/>
  <c r="F99" i="3" s="1"/>
  <c r="G99" i="1"/>
  <c r="G99" i="3" s="1"/>
  <c r="J99" i="1"/>
  <c r="J99" i="3" s="1"/>
  <c r="M99" i="1"/>
  <c r="M99" i="3" s="1"/>
  <c r="R99" i="1"/>
  <c r="R99" i="3" s="1"/>
  <c r="D101" i="1"/>
  <c r="D102" i="1"/>
  <c r="D102" i="3" s="1"/>
  <c r="D103" i="1"/>
  <c r="Q103" i="1" s="1"/>
  <c r="Q103" i="3" s="1"/>
  <c r="D104" i="1"/>
  <c r="D104" i="3" s="1"/>
  <c r="D105" i="1"/>
  <c r="D105" i="3" s="1"/>
  <c r="D106" i="1"/>
  <c r="D106" i="3" s="1"/>
  <c r="D107" i="1"/>
  <c r="D107" i="3" s="1"/>
  <c r="D108" i="1"/>
  <c r="D108" i="3" s="1"/>
  <c r="D109" i="1"/>
  <c r="D109" i="3" s="1"/>
  <c r="D100" i="1"/>
  <c r="D100" i="3" s="1"/>
  <c r="U88" i="1"/>
  <c r="N94" i="1"/>
  <c r="N94" i="3" s="1"/>
  <c r="S90" i="1"/>
  <c r="S90" i="3" s="1"/>
  <c r="S91" i="1"/>
  <c r="S91" i="3" s="1"/>
  <c r="S92" i="1"/>
  <c r="S92" i="3" s="1"/>
  <c r="S93" i="1"/>
  <c r="S93" i="3" s="1"/>
  <c r="S94" i="1"/>
  <c r="S94" i="3" s="1"/>
  <c r="S95" i="1"/>
  <c r="S95" i="3" s="1"/>
  <c r="S96" i="1"/>
  <c r="S96" i="3" s="1"/>
  <c r="S97" i="1"/>
  <c r="S97" i="3" s="1"/>
  <c r="S98" i="1"/>
  <c r="S98" i="3" s="1"/>
  <c r="S89" i="1"/>
  <c r="S89" i="3" s="1"/>
  <c r="I90" i="1"/>
  <c r="I91" i="1"/>
  <c r="I92" i="1"/>
  <c r="I93" i="1"/>
  <c r="I94" i="1"/>
  <c r="I94" i="3" s="1"/>
  <c r="I95" i="1"/>
  <c r="I96" i="1"/>
  <c r="I97" i="1"/>
  <c r="I98" i="1"/>
  <c r="I89" i="1"/>
  <c r="E88" i="1"/>
  <c r="E88" i="3" s="1"/>
  <c r="F88" i="1"/>
  <c r="F88" i="3" s="1"/>
  <c r="G88" i="1"/>
  <c r="G88" i="3" s="1"/>
  <c r="J88" i="1"/>
  <c r="J88" i="3" s="1"/>
  <c r="K88" i="1"/>
  <c r="K88" i="3" s="1"/>
  <c r="L88" i="1"/>
  <c r="L88" i="3" s="1"/>
  <c r="M88" i="1"/>
  <c r="M88" i="3" s="1"/>
  <c r="N88" i="1"/>
  <c r="N88" i="3" s="1"/>
  <c r="P88" i="3"/>
  <c r="R88" i="1"/>
  <c r="R88" i="3" s="1"/>
  <c r="D90" i="1"/>
  <c r="D91" i="1"/>
  <c r="D92" i="1"/>
  <c r="D93" i="1"/>
  <c r="D94" i="1"/>
  <c r="D94" i="3" s="1"/>
  <c r="D95" i="1"/>
  <c r="D96" i="1"/>
  <c r="D97" i="1"/>
  <c r="D98" i="1"/>
  <c r="D89" i="1"/>
  <c r="S82" i="1"/>
  <c r="S82" i="3" s="1"/>
  <c r="S83" i="1"/>
  <c r="S83" i="3" s="1"/>
  <c r="S84" i="1"/>
  <c r="S84" i="3" s="1"/>
  <c r="S85" i="1"/>
  <c r="S85" i="3" s="1"/>
  <c r="S86" i="1"/>
  <c r="S86" i="3" s="1"/>
  <c r="S87" i="1"/>
  <c r="S87" i="3" s="1"/>
  <c r="S81" i="1"/>
  <c r="S81" i="3" s="1"/>
  <c r="N86" i="1"/>
  <c r="N81" i="1"/>
  <c r="N81" i="3" s="1"/>
  <c r="I82" i="1"/>
  <c r="I83" i="1"/>
  <c r="I84" i="1"/>
  <c r="I85" i="1"/>
  <c r="I86" i="1"/>
  <c r="I86" i="3" s="1"/>
  <c r="I87" i="1"/>
  <c r="I81" i="1"/>
  <c r="E80" i="1"/>
  <c r="E80" i="3" s="1"/>
  <c r="F80" i="1"/>
  <c r="F80" i="3" s="1"/>
  <c r="G80" i="1"/>
  <c r="G80" i="3" s="1"/>
  <c r="J80" i="1"/>
  <c r="J80" i="3" s="1"/>
  <c r="K80" i="1"/>
  <c r="K80" i="3" s="1"/>
  <c r="L80" i="1"/>
  <c r="L80" i="3" s="1"/>
  <c r="M80" i="1"/>
  <c r="M80" i="3" s="1"/>
  <c r="R80" i="1"/>
  <c r="R80" i="3" s="1"/>
  <c r="D82" i="1"/>
  <c r="D83" i="1"/>
  <c r="D84" i="1"/>
  <c r="D85" i="1"/>
  <c r="D86" i="1"/>
  <c r="D86" i="3" s="1"/>
  <c r="D87" i="1"/>
  <c r="D87" i="3" s="1"/>
  <c r="D81" i="1"/>
  <c r="U80" i="1"/>
  <c r="U81" i="1" s="1"/>
  <c r="S73" i="1"/>
  <c r="S73" i="3" s="1"/>
  <c r="S74" i="1"/>
  <c r="S74" i="3" s="1"/>
  <c r="S75" i="1"/>
  <c r="S75" i="3" s="1"/>
  <c r="S76" i="1"/>
  <c r="S76" i="3" s="1"/>
  <c r="S77" i="1"/>
  <c r="S77" i="3" s="1"/>
  <c r="S78" i="1"/>
  <c r="S78" i="3" s="1"/>
  <c r="S79" i="1"/>
  <c r="S79" i="3" s="1"/>
  <c r="S72" i="1"/>
  <c r="S72" i="3" s="1"/>
  <c r="U71" i="1"/>
  <c r="S68" i="1"/>
  <c r="S68" i="3" s="1"/>
  <c r="N75" i="1"/>
  <c r="N75" i="3" s="1"/>
  <c r="N72" i="1"/>
  <c r="I73" i="1"/>
  <c r="I74" i="1"/>
  <c r="I75" i="1"/>
  <c r="I76" i="1"/>
  <c r="I77" i="1"/>
  <c r="I78" i="1"/>
  <c r="I79" i="1"/>
  <c r="I72" i="1"/>
  <c r="J71" i="1"/>
  <c r="J71" i="3" s="1"/>
  <c r="K71" i="1"/>
  <c r="K71" i="3" s="1"/>
  <c r="L71" i="1"/>
  <c r="L71" i="3" s="1"/>
  <c r="M71" i="1"/>
  <c r="M71" i="3" s="1"/>
  <c r="R71" i="1"/>
  <c r="R71" i="3" s="1"/>
  <c r="E71" i="1"/>
  <c r="E71" i="3" s="1"/>
  <c r="F71" i="1"/>
  <c r="F71" i="3" s="1"/>
  <c r="G71" i="1"/>
  <c r="G71" i="3" s="1"/>
  <c r="D73" i="1"/>
  <c r="D73" i="3" s="1"/>
  <c r="D74" i="1"/>
  <c r="D74" i="3" s="1"/>
  <c r="D75" i="1"/>
  <c r="Q75" i="1" s="1"/>
  <c r="Q75" i="3" s="1"/>
  <c r="D76" i="1"/>
  <c r="D76" i="3" s="1"/>
  <c r="D77" i="1"/>
  <c r="D77" i="3" s="1"/>
  <c r="D78" i="1"/>
  <c r="D78" i="3" s="1"/>
  <c r="D79" i="1"/>
  <c r="D72" i="1"/>
  <c r="D72" i="3" s="1"/>
  <c r="M68" i="1"/>
  <c r="M68" i="3" s="1"/>
  <c r="L66" i="1"/>
  <c r="L67" i="1"/>
  <c r="L65" i="1"/>
  <c r="K69" i="1"/>
  <c r="K64" i="1"/>
  <c r="R63" i="1"/>
  <c r="R63" i="3" s="1"/>
  <c r="U63" i="1"/>
  <c r="S65" i="1"/>
  <c r="S65" i="3" s="1"/>
  <c r="S66" i="1"/>
  <c r="S66" i="3" s="1"/>
  <c r="S67" i="1"/>
  <c r="S67" i="3" s="1"/>
  <c r="S69" i="1"/>
  <c r="S69" i="3" s="1"/>
  <c r="S70" i="1"/>
  <c r="S70" i="3" s="1"/>
  <c r="S64" i="1"/>
  <c r="S64" i="3" s="1"/>
  <c r="I70" i="1"/>
  <c r="E63" i="1"/>
  <c r="E63" i="3" s="1"/>
  <c r="F63" i="1"/>
  <c r="F63" i="3" s="1"/>
  <c r="G63" i="1"/>
  <c r="G63" i="3" s="1"/>
  <c r="J63" i="1"/>
  <c r="J63" i="3" s="1"/>
  <c r="N63" i="1"/>
  <c r="N63" i="3" s="1"/>
  <c r="D65" i="1"/>
  <c r="D65" i="3" s="1"/>
  <c r="D66" i="1"/>
  <c r="D67" i="1"/>
  <c r="D68" i="1"/>
  <c r="D68" i="3" s="1"/>
  <c r="D69" i="1"/>
  <c r="D69" i="3" s="1"/>
  <c r="D70" i="1"/>
  <c r="D70" i="3" s="1"/>
  <c r="D64" i="1"/>
  <c r="L58" i="1"/>
  <c r="L62" i="1"/>
  <c r="L62" i="3" s="1"/>
  <c r="N60" i="1"/>
  <c r="N60" i="3" s="1"/>
  <c r="N59" i="1"/>
  <c r="N59" i="3" s="1"/>
  <c r="N57" i="1"/>
  <c r="N57" i="3" s="1"/>
  <c r="N58" i="1"/>
  <c r="N58" i="3" s="1"/>
  <c r="N56" i="1"/>
  <c r="N56" i="3" s="1"/>
  <c r="M54" i="1"/>
  <c r="L61" i="1"/>
  <c r="L57" i="1"/>
  <c r="L57" i="3" s="1"/>
  <c r="L59" i="1"/>
  <c r="L60" i="1"/>
  <c r="L56" i="1"/>
  <c r="L56" i="3" s="1"/>
  <c r="I57" i="1"/>
  <c r="L54" i="1"/>
  <c r="L54" i="3" s="1"/>
  <c r="E53" i="1"/>
  <c r="E53" i="3" s="1"/>
  <c r="F53" i="1"/>
  <c r="F53" i="3" s="1"/>
  <c r="G53" i="1"/>
  <c r="G53" i="3" s="1"/>
  <c r="J53" i="1"/>
  <c r="J53" i="3" s="1"/>
  <c r="K53" i="1"/>
  <c r="K53" i="3" s="1"/>
  <c r="R53" i="1"/>
  <c r="R53" i="3" s="1"/>
  <c r="U53" i="1"/>
  <c r="S55" i="1"/>
  <c r="S55" i="3" s="1"/>
  <c r="S56" i="1"/>
  <c r="S56" i="3" s="1"/>
  <c r="S57" i="1"/>
  <c r="S57" i="3" s="1"/>
  <c r="S58" i="1"/>
  <c r="S58" i="3" s="1"/>
  <c r="S59" i="1"/>
  <c r="S59" i="3" s="1"/>
  <c r="S60" i="1"/>
  <c r="S60" i="3" s="1"/>
  <c r="S61" i="1"/>
  <c r="S61" i="3" s="1"/>
  <c r="S62" i="1"/>
  <c r="S62" i="3" s="1"/>
  <c r="S54" i="1"/>
  <c r="S54" i="3" s="1"/>
  <c r="D55" i="1"/>
  <c r="D55" i="3" s="1"/>
  <c r="D56" i="1"/>
  <c r="D56" i="3" s="1"/>
  <c r="D57" i="1"/>
  <c r="D57" i="3" s="1"/>
  <c r="D58" i="1"/>
  <c r="D59" i="1"/>
  <c r="D60" i="1"/>
  <c r="D60" i="3" s="1"/>
  <c r="D61" i="1"/>
  <c r="Q61" i="1" s="1"/>
  <c r="Q61" i="3" s="1"/>
  <c r="D62" i="1"/>
  <c r="I55" i="1"/>
  <c r="D54" i="1"/>
  <c r="I52" i="1"/>
  <c r="R29" i="1"/>
  <c r="R29" i="3" s="1"/>
  <c r="S51" i="1"/>
  <c r="S51" i="3" s="1"/>
  <c r="S50" i="1"/>
  <c r="S50" i="3" s="1"/>
  <c r="S49" i="1"/>
  <c r="S49" i="3" s="1"/>
  <c r="S48" i="1"/>
  <c r="S48" i="3" s="1"/>
  <c r="S47" i="1"/>
  <c r="S47" i="3" s="1"/>
  <c r="S46" i="1"/>
  <c r="S46" i="3" s="1"/>
  <c r="S45" i="1"/>
  <c r="S45" i="3" s="1"/>
  <c r="U44" i="1"/>
  <c r="L50" i="1"/>
  <c r="L48" i="1"/>
  <c r="L48" i="3" s="1"/>
  <c r="L49" i="1"/>
  <c r="L49" i="3" s="1"/>
  <c r="L51" i="1"/>
  <c r="L51" i="3" s="1"/>
  <c r="L47" i="1"/>
  <c r="L47" i="3" s="1"/>
  <c r="K46" i="1"/>
  <c r="K46" i="3" s="1"/>
  <c r="J46" i="1"/>
  <c r="K45" i="1"/>
  <c r="E44" i="1"/>
  <c r="E44" i="3" s="1"/>
  <c r="F44" i="1"/>
  <c r="F44" i="3" s="1"/>
  <c r="G44" i="1"/>
  <c r="G44" i="3" s="1"/>
  <c r="M44" i="1"/>
  <c r="M44" i="3" s="1"/>
  <c r="N44" i="1"/>
  <c r="N44" i="3" s="1"/>
  <c r="R44" i="1"/>
  <c r="R44" i="3" s="1"/>
  <c r="D46" i="1"/>
  <c r="D47" i="1"/>
  <c r="D48" i="1"/>
  <c r="D48" i="3" s="1"/>
  <c r="D49" i="1"/>
  <c r="D49" i="3" s="1"/>
  <c r="D50" i="1"/>
  <c r="D51" i="1"/>
  <c r="D52" i="1"/>
  <c r="D52" i="3" s="1"/>
  <c r="D45" i="1"/>
  <c r="S43" i="1"/>
  <c r="S43" i="3" s="1"/>
  <c r="S42" i="1"/>
  <c r="S42" i="3" s="1"/>
  <c r="S41" i="1"/>
  <c r="S41" i="3" s="1"/>
  <c r="S40" i="1"/>
  <c r="S40" i="3" s="1"/>
  <c r="S39" i="1"/>
  <c r="S39" i="3" s="1"/>
  <c r="S38" i="1"/>
  <c r="S38" i="3" s="1"/>
  <c r="S37" i="1"/>
  <c r="S37" i="3" s="1"/>
  <c r="S36" i="1"/>
  <c r="S36" i="3" s="1"/>
  <c r="S35" i="1"/>
  <c r="S35" i="3" s="1"/>
  <c r="S34" i="1"/>
  <c r="S34" i="3" s="1"/>
  <c r="S33" i="1"/>
  <c r="S33" i="3" s="1"/>
  <c r="S32" i="1"/>
  <c r="S32" i="3" s="1"/>
  <c r="S31" i="1"/>
  <c r="S31" i="3" s="1"/>
  <c r="S30" i="1"/>
  <c r="S30" i="3" s="1"/>
  <c r="S28" i="1"/>
  <c r="S28" i="3" s="1"/>
  <c r="S12" i="1"/>
  <c r="S12" i="3" s="1"/>
  <c r="S13" i="1"/>
  <c r="S13" i="3" s="1"/>
  <c r="S14" i="1"/>
  <c r="S14" i="3" s="1"/>
  <c r="S15" i="1"/>
  <c r="S15" i="3" s="1"/>
  <c r="S16" i="1"/>
  <c r="S16" i="3" s="1"/>
  <c r="S17" i="1"/>
  <c r="S17" i="3" s="1"/>
  <c r="S18" i="1"/>
  <c r="S18" i="3" s="1"/>
  <c r="S19" i="1"/>
  <c r="S19" i="3" s="1"/>
  <c r="S20" i="1"/>
  <c r="S20" i="3" s="1"/>
  <c r="S21" i="1"/>
  <c r="S21" i="3" s="1"/>
  <c r="S22" i="1"/>
  <c r="S22" i="3" s="1"/>
  <c r="S23" i="1"/>
  <c r="S23" i="3" s="1"/>
  <c r="S24" i="1"/>
  <c r="S24" i="3" s="1"/>
  <c r="S25" i="1"/>
  <c r="S25" i="3" s="1"/>
  <c r="S26" i="1"/>
  <c r="S26" i="3" s="1"/>
  <c r="S27" i="1"/>
  <c r="S27" i="3" s="1"/>
  <c r="S11" i="1"/>
  <c r="S11" i="3" s="1"/>
  <c r="U29" i="1"/>
  <c r="E29" i="1"/>
  <c r="F29" i="1"/>
  <c r="F29" i="3" s="1"/>
  <c r="G29" i="1"/>
  <c r="G29" i="3" s="1"/>
  <c r="I36" i="1"/>
  <c r="I36" i="3" s="1"/>
  <c r="I37" i="1"/>
  <c r="I37" i="3" s="1"/>
  <c r="I39" i="1"/>
  <c r="I39" i="3" s="1"/>
  <c r="I40" i="1"/>
  <c r="I40" i="3" s="1"/>
  <c r="I41" i="1"/>
  <c r="I41" i="3" s="1"/>
  <c r="I43" i="1"/>
  <c r="H43" i="1" s="1"/>
  <c r="H43" i="3" s="1"/>
  <c r="J29" i="1"/>
  <c r="J29" i="3" s="1"/>
  <c r="M29" i="1"/>
  <c r="M29" i="3" s="1"/>
  <c r="N41" i="1"/>
  <c r="N41" i="3" s="1"/>
  <c r="N40" i="1"/>
  <c r="N40" i="3" s="1"/>
  <c r="N39" i="1"/>
  <c r="N39" i="3" s="1"/>
  <c r="N38" i="1"/>
  <c r="N37" i="1"/>
  <c r="N37" i="3" s="1"/>
  <c r="N36" i="1"/>
  <c r="N36" i="3" s="1"/>
  <c r="L35" i="1"/>
  <c r="L35" i="3" s="1"/>
  <c r="L31" i="1"/>
  <c r="L33" i="1"/>
  <c r="L33" i="3" s="1"/>
  <c r="L34" i="1"/>
  <c r="I34" i="1" s="1"/>
  <c r="H34" i="1" s="1"/>
  <c r="H34" i="3" s="1"/>
  <c r="L32" i="1"/>
  <c r="I32" i="1" s="1"/>
  <c r="I32" i="3" s="1"/>
  <c r="L30" i="1"/>
  <c r="K42" i="1"/>
  <c r="D31" i="1"/>
  <c r="Q31" i="1" s="1"/>
  <c r="Q31" i="3" s="1"/>
  <c r="D32" i="1"/>
  <c r="D32" i="3" s="1"/>
  <c r="D33" i="1"/>
  <c r="D34" i="1"/>
  <c r="D35" i="1"/>
  <c r="Q35" i="1" s="1"/>
  <c r="Q35" i="3" s="1"/>
  <c r="D36" i="1"/>
  <c r="D36" i="3" s="1"/>
  <c r="D37" i="1"/>
  <c r="D38" i="1"/>
  <c r="D39" i="1"/>
  <c r="D40" i="1"/>
  <c r="D40" i="3" s="1"/>
  <c r="D41" i="1"/>
  <c r="D42" i="1"/>
  <c r="D42" i="3" s="1"/>
  <c r="D43" i="1"/>
  <c r="D30" i="1"/>
  <c r="D46" i="3" l="1"/>
  <c r="Q46" i="1"/>
  <c r="Q45" i="1"/>
  <c r="Q45" i="3" s="1"/>
  <c r="L63" i="1"/>
  <c r="L63" i="3" s="1"/>
  <c r="I54" i="1"/>
  <c r="Q46" i="3"/>
  <c r="I56" i="1"/>
  <c r="H56" i="1" s="1"/>
  <c r="M63" i="1"/>
  <c r="M63" i="3" s="1"/>
  <c r="I35" i="1"/>
  <c r="U45" i="1"/>
  <c r="I68" i="1"/>
  <c r="Q49" i="1"/>
  <c r="Q49" i="3" s="1"/>
  <c r="I51" i="1"/>
  <c r="I62" i="1"/>
  <c r="I62" i="3" s="1"/>
  <c r="U54" i="1"/>
  <c r="Q69" i="1"/>
  <c r="Q69" i="3" s="1"/>
  <c r="I103" i="1"/>
  <c r="U100" i="1"/>
  <c r="R113" i="1"/>
  <c r="Q65" i="1"/>
  <c r="Q65" i="3" s="1"/>
  <c r="I48" i="1"/>
  <c r="Q74" i="1"/>
  <c r="Q74" i="3" s="1"/>
  <c r="Q39" i="1"/>
  <c r="Q39" i="3" s="1"/>
  <c r="D39" i="3"/>
  <c r="Q67" i="1"/>
  <c r="D67" i="3"/>
  <c r="O34" i="1"/>
  <c r="O34" i="3" s="1"/>
  <c r="D34" i="3"/>
  <c r="D51" i="3"/>
  <c r="Q51" i="1"/>
  <c r="Q51" i="3" s="1"/>
  <c r="L50" i="3"/>
  <c r="I50" i="1"/>
  <c r="H48" i="1"/>
  <c r="I48" i="3"/>
  <c r="L59" i="3"/>
  <c r="I59" i="1"/>
  <c r="Q41" i="1"/>
  <c r="Q41" i="3" s="1"/>
  <c r="D41" i="3"/>
  <c r="Q33" i="1"/>
  <c r="Q33" i="3" s="1"/>
  <c r="D33" i="3"/>
  <c r="I30" i="1"/>
  <c r="L30" i="3"/>
  <c r="L38" i="1"/>
  <c r="N38" i="3"/>
  <c r="D50" i="3"/>
  <c r="K45" i="3"/>
  <c r="I45" i="1"/>
  <c r="I44" i="1" s="1"/>
  <c r="I44" i="3" s="1"/>
  <c r="I47" i="1"/>
  <c r="I56" i="3"/>
  <c r="K64" i="3"/>
  <c r="I64" i="1"/>
  <c r="I64" i="3" s="1"/>
  <c r="L66" i="3"/>
  <c r="I66" i="1"/>
  <c r="D79" i="3"/>
  <c r="D75" i="3"/>
  <c r="H72" i="1"/>
  <c r="H72" i="3" s="1"/>
  <c r="I72" i="3"/>
  <c r="H76" i="1"/>
  <c r="H76" i="3" s="1"/>
  <c r="I76" i="3"/>
  <c r="N71" i="1"/>
  <c r="N71" i="3" s="1"/>
  <c r="N72" i="3"/>
  <c r="Q78" i="1"/>
  <c r="Q78" i="3" s="1"/>
  <c r="D85" i="3"/>
  <c r="H81" i="1"/>
  <c r="H81" i="3" s="1"/>
  <c r="I81" i="3"/>
  <c r="H84" i="1"/>
  <c r="H84" i="3" s="1"/>
  <c r="I84" i="3"/>
  <c r="N80" i="1"/>
  <c r="N80" i="3" s="1"/>
  <c r="N86" i="3"/>
  <c r="Q89" i="1"/>
  <c r="Q89" i="3" s="1"/>
  <c r="D89" i="3"/>
  <c r="D95" i="3"/>
  <c r="Q95" i="1"/>
  <c r="Q95" i="3" s="1"/>
  <c r="D91" i="3"/>
  <c r="H89" i="1"/>
  <c r="H89" i="3" s="1"/>
  <c r="I89" i="3"/>
  <c r="H95" i="1"/>
  <c r="I95" i="3"/>
  <c r="H91" i="1"/>
  <c r="H91" i="3" s="1"/>
  <c r="I91" i="3"/>
  <c r="L113" i="1"/>
  <c r="H54" i="1"/>
  <c r="H54" i="3" s="1"/>
  <c r="I54" i="3"/>
  <c r="Q64" i="1"/>
  <c r="Q64" i="3" s="1"/>
  <c r="D63" i="1"/>
  <c r="D63" i="3" s="1"/>
  <c r="D64" i="3"/>
  <c r="K29" i="1"/>
  <c r="K29" i="3" s="1"/>
  <c r="K42" i="3"/>
  <c r="D47" i="3"/>
  <c r="Q47" i="1"/>
  <c r="Q47" i="3" s="1"/>
  <c r="D66" i="3"/>
  <c r="Q66" i="1"/>
  <c r="Q66" i="3" s="1"/>
  <c r="Q70" i="1"/>
  <c r="Q70" i="3" s="1"/>
  <c r="D101" i="3"/>
  <c r="Q101" i="1"/>
  <c r="Q101" i="3" s="1"/>
  <c r="G112" i="1"/>
  <c r="G112" i="3" s="1"/>
  <c r="Q37" i="1"/>
  <c r="Q37" i="3" s="1"/>
  <c r="D37" i="3"/>
  <c r="I31" i="1"/>
  <c r="L31" i="3"/>
  <c r="H35" i="1"/>
  <c r="H35" i="3" s="1"/>
  <c r="I35" i="3"/>
  <c r="Q30" i="1"/>
  <c r="D30" i="3"/>
  <c r="Q50" i="1"/>
  <c r="Q50" i="3" s="1"/>
  <c r="I52" i="3"/>
  <c r="H52" i="1"/>
  <c r="H55" i="1"/>
  <c r="H55" i="3" s="1"/>
  <c r="I55" i="3"/>
  <c r="D59" i="3"/>
  <c r="Q59" i="1"/>
  <c r="Q59" i="3" s="1"/>
  <c r="I69" i="1"/>
  <c r="K69" i="3"/>
  <c r="H79" i="1"/>
  <c r="H79" i="3" s="1"/>
  <c r="I79" i="3"/>
  <c r="H75" i="1"/>
  <c r="H75" i="3" s="1"/>
  <c r="I75" i="3"/>
  <c r="Q79" i="1"/>
  <c r="Q81" i="1"/>
  <c r="Q81" i="3" s="1"/>
  <c r="D81" i="3"/>
  <c r="O84" i="1"/>
  <c r="O84" i="3" s="1"/>
  <c r="D84" i="3"/>
  <c r="H87" i="1"/>
  <c r="H87" i="3" s="1"/>
  <c r="I87" i="3"/>
  <c r="H83" i="1"/>
  <c r="H83" i="3" s="1"/>
  <c r="I83" i="3"/>
  <c r="D98" i="3"/>
  <c r="D90" i="3"/>
  <c r="H98" i="1"/>
  <c r="H98" i="3" s="1"/>
  <c r="I98" i="3"/>
  <c r="H90" i="1"/>
  <c r="H90" i="3" s="1"/>
  <c r="I90" i="3"/>
  <c r="I109" i="1"/>
  <c r="K109" i="3"/>
  <c r="I104" i="1"/>
  <c r="L104" i="3"/>
  <c r="N103" i="3"/>
  <c r="N99" i="1"/>
  <c r="N99" i="3" s="1"/>
  <c r="N110" i="3"/>
  <c r="N113" i="1"/>
  <c r="J110" i="3"/>
  <c r="J113" i="1"/>
  <c r="H111" i="1"/>
  <c r="I111" i="3"/>
  <c r="H51" i="1"/>
  <c r="H51" i="3" s="1"/>
  <c r="I51" i="3"/>
  <c r="L60" i="3"/>
  <c r="I60" i="1"/>
  <c r="I60" i="3" s="1"/>
  <c r="M53" i="1"/>
  <c r="M53" i="3" s="1"/>
  <c r="M54" i="3"/>
  <c r="H70" i="1"/>
  <c r="I70" i="3"/>
  <c r="H103" i="1"/>
  <c r="H103" i="3" s="1"/>
  <c r="I103" i="3"/>
  <c r="I101" i="1"/>
  <c r="L101" i="3"/>
  <c r="I106" i="1"/>
  <c r="L106" i="3"/>
  <c r="Q111" i="1"/>
  <c r="D111" i="3"/>
  <c r="G110" i="3"/>
  <c r="G113" i="1"/>
  <c r="G113" i="3" s="1"/>
  <c r="R113" i="3"/>
  <c r="Q43" i="1"/>
  <c r="Q43" i="3" s="1"/>
  <c r="D43" i="3"/>
  <c r="Q38" i="1"/>
  <c r="Q38" i="3" s="1"/>
  <c r="D38" i="3"/>
  <c r="E29" i="3"/>
  <c r="E112" i="1"/>
  <c r="E112" i="3" s="1"/>
  <c r="M113" i="1"/>
  <c r="D44" i="1"/>
  <c r="D44" i="3" s="1"/>
  <c r="D45" i="3"/>
  <c r="J44" i="1"/>
  <c r="J44" i="3" s="1"/>
  <c r="J46" i="3"/>
  <c r="Q52" i="1"/>
  <c r="Q52" i="3" s="1"/>
  <c r="Q48" i="1"/>
  <c r="Q48" i="3" s="1"/>
  <c r="I46" i="1"/>
  <c r="Q62" i="1"/>
  <c r="Q62" i="3" s="1"/>
  <c r="D62" i="3"/>
  <c r="Q58" i="1"/>
  <c r="Q58" i="3" s="1"/>
  <c r="D58" i="3"/>
  <c r="H57" i="1"/>
  <c r="H57" i="3" s="1"/>
  <c r="I57" i="3"/>
  <c r="Q68" i="1"/>
  <c r="Q68" i="3" s="1"/>
  <c r="H68" i="1"/>
  <c r="I68" i="3"/>
  <c r="U64" i="1"/>
  <c r="I65" i="1"/>
  <c r="L65" i="3"/>
  <c r="H78" i="1"/>
  <c r="I78" i="3"/>
  <c r="H74" i="1"/>
  <c r="H74" i="3" s="1"/>
  <c r="I74" i="3"/>
  <c r="O72" i="1"/>
  <c r="O76" i="1"/>
  <c r="O76" i="3" s="1"/>
  <c r="Q72" i="1"/>
  <c r="Q72" i="3" s="1"/>
  <c r="Q76" i="1"/>
  <c r="Q76" i="3" s="1"/>
  <c r="O83" i="1"/>
  <c r="O83" i="3" s="1"/>
  <c r="D83" i="3"/>
  <c r="H82" i="1"/>
  <c r="H82" i="3" s="1"/>
  <c r="I82" i="3"/>
  <c r="D97" i="3"/>
  <c r="Q93" i="1"/>
  <c r="Q93" i="3" s="1"/>
  <c r="D93" i="3"/>
  <c r="H97" i="1"/>
  <c r="H97" i="3" s="1"/>
  <c r="I97" i="3"/>
  <c r="H93" i="1"/>
  <c r="I93" i="3"/>
  <c r="O103" i="1"/>
  <c r="O103" i="3" s="1"/>
  <c r="D103" i="3"/>
  <c r="I100" i="1"/>
  <c r="K100" i="3"/>
  <c r="I102" i="1"/>
  <c r="L102" i="3"/>
  <c r="I107" i="1"/>
  <c r="L107" i="3"/>
  <c r="F113" i="1"/>
  <c r="F110" i="3"/>
  <c r="K113" i="1"/>
  <c r="D35" i="3"/>
  <c r="D31" i="3"/>
  <c r="D61" i="3"/>
  <c r="I49" i="1"/>
  <c r="I49" i="3" s="1"/>
  <c r="Q54" i="1"/>
  <c r="Q54" i="3" s="1"/>
  <c r="D54" i="3"/>
  <c r="Q57" i="1"/>
  <c r="Q57" i="3" s="1"/>
  <c r="I61" i="1"/>
  <c r="L61" i="3"/>
  <c r="I58" i="1"/>
  <c r="L58" i="3"/>
  <c r="I67" i="1"/>
  <c r="L67" i="3"/>
  <c r="H77" i="1"/>
  <c r="I77" i="3"/>
  <c r="H73" i="1"/>
  <c r="I73" i="3"/>
  <c r="Q73" i="1"/>
  <c r="Q73" i="3" s="1"/>
  <c r="Q77" i="1"/>
  <c r="Q77" i="3" s="1"/>
  <c r="U72" i="1"/>
  <c r="O82" i="1"/>
  <c r="O82" i="3" s="1"/>
  <c r="D82" i="3"/>
  <c r="H85" i="1"/>
  <c r="H85" i="3" s="1"/>
  <c r="I85" i="3"/>
  <c r="Q96" i="1"/>
  <c r="Q96" i="3" s="1"/>
  <c r="D96" i="3"/>
  <c r="D92" i="3"/>
  <c r="H96" i="1"/>
  <c r="H96" i="3" s="1"/>
  <c r="I96" i="3"/>
  <c r="H92" i="1"/>
  <c r="H92" i="3" s="1"/>
  <c r="I92" i="3"/>
  <c r="I105" i="1"/>
  <c r="K105" i="3"/>
  <c r="I108" i="1"/>
  <c r="L108" i="3"/>
  <c r="E113" i="1"/>
  <c r="L32" i="3"/>
  <c r="I34" i="3"/>
  <c r="I43" i="3"/>
  <c r="L34" i="3"/>
  <c r="V63" i="1"/>
  <c r="S63" i="1" s="1"/>
  <c r="S63" i="3" s="1"/>
  <c r="U89" i="1"/>
  <c r="G114" i="1"/>
  <c r="G114" i="3" s="1"/>
  <c r="D110" i="1"/>
  <c r="O111" i="1"/>
  <c r="I110" i="1"/>
  <c r="K99" i="1"/>
  <c r="K99" i="3" s="1"/>
  <c r="L99" i="1"/>
  <c r="L99" i="3" s="1"/>
  <c r="Q109" i="1"/>
  <c r="Q109" i="3" s="1"/>
  <c r="Q108" i="1"/>
  <c r="Q108" i="3" s="1"/>
  <c r="Q107" i="1"/>
  <c r="Q107" i="3" s="1"/>
  <c r="Q106" i="1"/>
  <c r="Q106" i="3" s="1"/>
  <c r="Q105" i="1"/>
  <c r="Q105" i="3" s="1"/>
  <c r="Q104" i="1"/>
  <c r="Q104" i="3" s="1"/>
  <c r="D99" i="1"/>
  <c r="Q102" i="1"/>
  <c r="Q102" i="3" s="1"/>
  <c r="Q100" i="1"/>
  <c r="Q100" i="3" s="1"/>
  <c r="H94" i="1"/>
  <c r="Q98" i="1"/>
  <c r="Q98" i="3" s="1"/>
  <c r="Q97" i="1"/>
  <c r="Q97" i="3" s="1"/>
  <c r="Q94" i="1"/>
  <c r="Q94" i="3" s="1"/>
  <c r="Q92" i="1"/>
  <c r="Q92" i="3" s="1"/>
  <c r="Q91" i="1"/>
  <c r="Q91" i="3" s="1"/>
  <c r="Q90" i="1"/>
  <c r="Q90" i="3" s="1"/>
  <c r="D88" i="1"/>
  <c r="D88" i="3" s="1"/>
  <c r="O89" i="1"/>
  <c r="O89" i="3" s="1"/>
  <c r="I88" i="1"/>
  <c r="I88" i="3" s="1"/>
  <c r="O87" i="1"/>
  <c r="O87" i="3" s="1"/>
  <c r="H86" i="1"/>
  <c r="H86" i="3" s="1"/>
  <c r="Q87" i="1"/>
  <c r="Q87" i="3" s="1"/>
  <c r="Q86" i="1"/>
  <c r="Q86" i="3" s="1"/>
  <c r="Q85" i="1"/>
  <c r="Q85" i="3" s="1"/>
  <c r="Q84" i="1"/>
  <c r="Q84" i="3" s="1"/>
  <c r="Q83" i="1"/>
  <c r="Q83" i="3" s="1"/>
  <c r="Q82" i="1"/>
  <c r="Q82" i="3" s="1"/>
  <c r="D80" i="1"/>
  <c r="D80" i="3" s="1"/>
  <c r="O81" i="1"/>
  <c r="I80" i="1"/>
  <c r="I80" i="3" s="1"/>
  <c r="H71" i="1"/>
  <c r="H71" i="3" s="1"/>
  <c r="I71" i="1"/>
  <c r="I71" i="3" s="1"/>
  <c r="D71" i="1"/>
  <c r="D71" i="3" s="1"/>
  <c r="K63" i="1"/>
  <c r="K63" i="3" s="1"/>
  <c r="I63" i="1"/>
  <c r="I63" i="3" s="1"/>
  <c r="H64" i="1"/>
  <c r="H64" i="3" s="1"/>
  <c r="H62" i="1"/>
  <c r="N53" i="1"/>
  <c r="N53" i="3" s="1"/>
  <c r="H60" i="1"/>
  <c r="H60" i="3" s="1"/>
  <c r="L53" i="1"/>
  <c r="L53" i="3" s="1"/>
  <c r="O57" i="1"/>
  <c r="O57" i="3" s="1"/>
  <c r="O55" i="1"/>
  <c r="O55" i="3" s="1"/>
  <c r="I53" i="1"/>
  <c r="I53" i="3" s="1"/>
  <c r="Q60" i="1"/>
  <c r="Q60" i="3" s="1"/>
  <c r="Q56" i="1"/>
  <c r="Q56" i="3" s="1"/>
  <c r="Q55" i="1"/>
  <c r="O54" i="1"/>
  <c r="O54" i="3" s="1"/>
  <c r="D53" i="1"/>
  <c r="H49" i="1"/>
  <c r="L44" i="1"/>
  <c r="L44" i="3" s="1"/>
  <c r="K44" i="1"/>
  <c r="K44" i="3" s="1"/>
  <c r="Q42" i="1"/>
  <c r="Q42" i="3" s="1"/>
  <c r="Q34" i="1"/>
  <c r="Q34" i="3" s="1"/>
  <c r="O35" i="1"/>
  <c r="O35" i="3" s="1"/>
  <c r="O43" i="1"/>
  <c r="O43" i="3" s="1"/>
  <c r="Q40" i="1"/>
  <c r="Q40" i="3" s="1"/>
  <c r="Q36" i="1"/>
  <c r="Q36" i="3" s="1"/>
  <c r="Q32" i="1"/>
  <c r="Q32" i="3" s="1"/>
  <c r="N29" i="1"/>
  <c r="N29" i="3" s="1"/>
  <c r="U30" i="1"/>
  <c r="H39" i="1"/>
  <c r="D29" i="1"/>
  <c r="D29" i="3" s="1"/>
  <c r="I42" i="1"/>
  <c r="H41" i="1"/>
  <c r="H37" i="1"/>
  <c r="L29" i="1"/>
  <c r="L29" i="3" s="1"/>
  <c r="H40" i="1"/>
  <c r="H36" i="1"/>
  <c r="H36" i="3" s="1"/>
  <c r="H32" i="1"/>
  <c r="H32" i="3" s="1"/>
  <c r="I33" i="1"/>
  <c r="R10" i="1"/>
  <c r="D12" i="1"/>
  <c r="D12" i="3" s="1"/>
  <c r="D13" i="1"/>
  <c r="D13" i="3" s="1"/>
  <c r="D14" i="1"/>
  <c r="D15" i="1"/>
  <c r="D15" i="3" s="1"/>
  <c r="D16" i="1"/>
  <c r="D16" i="3" s="1"/>
  <c r="D17" i="1"/>
  <c r="D17" i="3" s="1"/>
  <c r="D18" i="1"/>
  <c r="D19" i="1"/>
  <c r="D19" i="3" s="1"/>
  <c r="D20" i="1"/>
  <c r="D20" i="3" s="1"/>
  <c r="D21" i="1"/>
  <c r="D21" i="3" s="1"/>
  <c r="D22" i="1"/>
  <c r="D23" i="1"/>
  <c r="D23" i="3" s="1"/>
  <c r="D24" i="1"/>
  <c r="D24" i="3" s="1"/>
  <c r="D25" i="1"/>
  <c r="D25" i="3" s="1"/>
  <c r="D26" i="1"/>
  <c r="D26" i="3" s="1"/>
  <c r="D27" i="1"/>
  <c r="D27" i="3" s="1"/>
  <c r="D28" i="1"/>
  <c r="D28" i="3" s="1"/>
  <c r="I12" i="1"/>
  <c r="I13" i="1"/>
  <c r="I13" i="3" s="1"/>
  <c r="I14" i="1"/>
  <c r="I15" i="1"/>
  <c r="I16" i="1"/>
  <c r="I17" i="1"/>
  <c r="I17" i="3" s="1"/>
  <c r="I18" i="1"/>
  <c r="I19" i="1"/>
  <c r="I19" i="3" s="1"/>
  <c r="I20" i="1"/>
  <c r="I21" i="1"/>
  <c r="I22" i="1"/>
  <c r="I23" i="1"/>
  <c r="I24" i="1"/>
  <c r="I25" i="1"/>
  <c r="I25" i="3" s="1"/>
  <c r="I26" i="1"/>
  <c r="I27" i="1"/>
  <c r="I27" i="3" s="1"/>
  <c r="I28" i="1"/>
  <c r="H13" i="1"/>
  <c r="H13" i="3" s="1"/>
  <c r="N10" i="1"/>
  <c r="K10" i="1"/>
  <c r="L10" i="1"/>
  <c r="M10" i="1"/>
  <c r="J10" i="1"/>
  <c r="F10" i="1"/>
  <c r="U10" i="1"/>
  <c r="J15" i="2"/>
  <c r="K15" i="2"/>
  <c r="N15" i="2" s="1"/>
  <c r="M15" i="2" s="1"/>
  <c r="I15" i="2"/>
  <c r="I17" i="2" s="1"/>
  <c r="D15" i="2"/>
  <c r="E15" i="2"/>
  <c r="F15" i="2"/>
  <c r="G15" i="2"/>
  <c r="H15" i="2" s="1"/>
  <c r="N16" i="2"/>
  <c r="M16" i="2" s="1"/>
  <c r="L17" i="2"/>
  <c r="J16" i="2"/>
  <c r="J17" i="2" s="1"/>
  <c r="K16" i="2"/>
  <c r="L16" i="2"/>
  <c r="I16" i="2"/>
  <c r="H16" i="2"/>
  <c r="D17" i="2"/>
  <c r="E17" i="2"/>
  <c r="F17" i="2"/>
  <c r="G17" i="2"/>
  <c r="H17" i="2" s="1"/>
  <c r="D16" i="2"/>
  <c r="E16" i="2"/>
  <c r="F16" i="2"/>
  <c r="G16" i="2"/>
  <c r="C17" i="2"/>
  <c r="C16" i="2"/>
  <c r="C15" i="2"/>
  <c r="N6" i="2"/>
  <c r="M6" i="2" s="1"/>
  <c r="N7" i="2"/>
  <c r="M7" i="2" s="1"/>
  <c r="N8" i="2"/>
  <c r="M8" i="2" s="1"/>
  <c r="N9" i="2"/>
  <c r="M9" i="2" s="1"/>
  <c r="N10" i="2"/>
  <c r="M10" i="2" s="1"/>
  <c r="N11" i="2"/>
  <c r="M11" i="2" s="1"/>
  <c r="N12" i="2"/>
  <c r="M12" i="2" s="1"/>
  <c r="N13" i="2"/>
  <c r="M13" i="2" s="1"/>
  <c r="N14" i="2"/>
  <c r="M14" i="2" s="1"/>
  <c r="I6" i="2"/>
  <c r="I7" i="2"/>
  <c r="I8" i="2"/>
  <c r="I9" i="2"/>
  <c r="I10" i="2"/>
  <c r="I11" i="2"/>
  <c r="I12" i="2"/>
  <c r="I13" i="2"/>
  <c r="I14" i="2"/>
  <c r="D6" i="2"/>
  <c r="L6" i="2" s="1"/>
  <c r="J6" i="2" s="1"/>
  <c r="D7" i="2"/>
  <c r="L7" i="2" s="1"/>
  <c r="J7" i="2" s="1"/>
  <c r="D8" i="2"/>
  <c r="G8" i="2" s="1"/>
  <c r="H8" i="2" s="1"/>
  <c r="D9" i="2"/>
  <c r="G9" i="2" s="1"/>
  <c r="H9" i="2" s="1"/>
  <c r="D10" i="2"/>
  <c r="L10" i="2" s="1"/>
  <c r="J10" i="2" s="1"/>
  <c r="D11" i="2"/>
  <c r="D12" i="2"/>
  <c r="D13" i="2"/>
  <c r="L13" i="2" s="1"/>
  <c r="D14" i="2"/>
  <c r="L14" i="2" s="1"/>
  <c r="J14" i="2" s="1"/>
  <c r="L5" i="2"/>
  <c r="M5" i="2"/>
  <c r="N5" i="2"/>
  <c r="I5" i="2"/>
  <c r="D5" i="2"/>
  <c r="G5" i="2" s="1"/>
  <c r="H5" i="2" s="1"/>
  <c r="I11" i="1"/>
  <c r="D11" i="1"/>
  <c r="D11" i="3" s="1"/>
  <c r="V44" i="1" l="1"/>
  <c r="S44" i="1" s="1"/>
  <c r="S44" i="3" s="1"/>
  <c r="Q44" i="1"/>
  <c r="Q44" i="3" s="1"/>
  <c r="H56" i="3"/>
  <c r="O56" i="1"/>
  <c r="O56" i="3" s="1"/>
  <c r="H27" i="1"/>
  <c r="H27" i="3" s="1"/>
  <c r="H19" i="1"/>
  <c r="H19" i="3" s="1"/>
  <c r="V29" i="1"/>
  <c r="S29" i="1" s="1"/>
  <c r="S29" i="3" s="1"/>
  <c r="O32" i="1"/>
  <c r="O32" i="3" s="1"/>
  <c r="O36" i="1"/>
  <c r="O36" i="3" s="1"/>
  <c r="O60" i="1"/>
  <c r="O60" i="3" s="1"/>
  <c r="M10" i="3"/>
  <c r="M112" i="1"/>
  <c r="M112" i="3" s="1"/>
  <c r="H11" i="1"/>
  <c r="I11" i="3"/>
  <c r="I10" i="1"/>
  <c r="J10" i="3"/>
  <c r="J112" i="1"/>
  <c r="J112" i="3" s="1"/>
  <c r="N10" i="3"/>
  <c r="N112" i="1"/>
  <c r="H17" i="1"/>
  <c r="H17" i="3" s="1"/>
  <c r="H26" i="1"/>
  <c r="H26" i="3" s="1"/>
  <c r="I26" i="3"/>
  <c r="H22" i="1"/>
  <c r="H22" i="3" s="1"/>
  <c r="I22" i="3"/>
  <c r="H18" i="1"/>
  <c r="H18" i="3" s="1"/>
  <c r="I18" i="3"/>
  <c r="H14" i="1"/>
  <c r="H14" i="3" s="1"/>
  <c r="I14" i="3"/>
  <c r="Q26" i="1"/>
  <c r="Q26" i="3" s="1"/>
  <c r="O41" i="1"/>
  <c r="O41" i="3" s="1"/>
  <c r="H41" i="3"/>
  <c r="O110" i="1"/>
  <c r="O111" i="3"/>
  <c r="E113" i="3"/>
  <c r="E114" i="1"/>
  <c r="E114" i="3" s="1"/>
  <c r="H77" i="3"/>
  <c r="O77" i="1"/>
  <c r="O77" i="3" s="1"/>
  <c r="H58" i="1"/>
  <c r="I58" i="3"/>
  <c r="O93" i="1"/>
  <c r="O93" i="3" s="1"/>
  <c r="H93" i="3"/>
  <c r="H65" i="1"/>
  <c r="I65" i="3"/>
  <c r="J113" i="3"/>
  <c r="H69" i="1"/>
  <c r="I69" i="3"/>
  <c r="O79" i="1"/>
  <c r="O79" i="3" s="1"/>
  <c r="I47" i="3"/>
  <c r="H47" i="1"/>
  <c r="H21" i="1"/>
  <c r="H21" i="3" s="1"/>
  <c r="I21" i="3"/>
  <c r="Q22" i="1"/>
  <c r="Q22" i="3" s="1"/>
  <c r="D22" i="3"/>
  <c r="Q18" i="1"/>
  <c r="Q18" i="3" s="1"/>
  <c r="D18" i="3"/>
  <c r="Q14" i="1"/>
  <c r="Q14" i="3" s="1"/>
  <c r="D14" i="3"/>
  <c r="R10" i="3"/>
  <c r="R112" i="1"/>
  <c r="R118" i="1" s="1"/>
  <c r="R126" i="1" s="1"/>
  <c r="O40" i="1"/>
  <c r="O40" i="3" s="1"/>
  <c r="H40" i="3"/>
  <c r="H42" i="1"/>
  <c r="I42" i="3"/>
  <c r="V53" i="1"/>
  <c r="S53" i="1" s="1"/>
  <c r="S53" i="3" s="1"/>
  <c r="D53" i="3"/>
  <c r="O94" i="1"/>
  <c r="O94" i="3" s="1"/>
  <c r="H94" i="3"/>
  <c r="D113" i="1"/>
  <c r="D119" i="1" s="1"/>
  <c r="D127" i="1" s="1"/>
  <c r="D110" i="3"/>
  <c r="H105" i="1"/>
  <c r="I105" i="3"/>
  <c r="F113" i="3"/>
  <c r="H102" i="1"/>
  <c r="I102" i="3"/>
  <c r="H106" i="1"/>
  <c r="I106" i="3"/>
  <c r="H109" i="1"/>
  <c r="I109" i="3"/>
  <c r="O98" i="1"/>
  <c r="O98" i="3" s="1"/>
  <c r="O52" i="1"/>
  <c r="O52" i="3" s="1"/>
  <c r="H52" i="3"/>
  <c r="L113" i="3"/>
  <c r="O95" i="1"/>
  <c r="O95" i="3" s="1"/>
  <c r="H95" i="3"/>
  <c r="O91" i="1"/>
  <c r="O91" i="3" s="1"/>
  <c r="O85" i="1"/>
  <c r="O85" i="3" s="1"/>
  <c r="O51" i="1"/>
  <c r="O51" i="3" s="1"/>
  <c r="H30" i="1"/>
  <c r="I30" i="3"/>
  <c r="O48" i="1"/>
  <c r="O48" i="3" s="1"/>
  <c r="H48" i="3"/>
  <c r="Q63" i="1"/>
  <c r="Q63" i="3" s="1"/>
  <c r="Q67" i="3"/>
  <c r="L10" i="3"/>
  <c r="L112" i="1"/>
  <c r="L112" i="3" s="1"/>
  <c r="H25" i="1"/>
  <c r="H25" i="3" s="1"/>
  <c r="H28" i="1"/>
  <c r="H28" i="3" s="1"/>
  <c r="I28" i="3"/>
  <c r="H24" i="1"/>
  <c r="H24" i="3" s="1"/>
  <c r="I24" i="3"/>
  <c r="H20" i="1"/>
  <c r="H20" i="3" s="1"/>
  <c r="I20" i="3"/>
  <c r="H16" i="1"/>
  <c r="I16" i="3"/>
  <c r="H12" i="1"/>
  <c r="I12" i="3"/>
  <c r="H33" i="1"/>
  <c r="I33" i="3"/>
  <c r="O62" i="1"/>
  <c r="O62" i="3" s="1"/>
  <c r="H62" i="3"/>
  <c r="H80" i="1"/>
  <c r="H80" i="3" s="1"/>
  <c r="O96" i="1"/>
  <c r="O96" i="3" s="1"/>
  <c r="I99" i="1"/>
  <c r="I99" i="3" s="1"/>
  <c r="V99" i="1"/>
  <c r="S99" i="1" s="1"/>
  <c r="S99" i="3" s="1"/>
  <c r="D99" i="3"/>
  <c r="V80" i="1"/>
  <c r="S80" i="1" s="1"/>
  <c r="S80" i="3" s="1"/>
  <c r="H73" i="3"/>
  <c r="O73" i="1"/>
  <c r="O73" i="3" s="1"/>
  <c r="H67" i="1"/>
  <c r="I67" i="3"/>
  <c r="H61" i="1"/>
  <c r="I61" i="3"/>
  <c r="K113" i="3"/>
  <c r="V88" i="1"/>
  <c r="S88" i="1" s="1"/>
  <c r="S88" i="3" s="1"/>
  <c r="O97" i="1"/>
  <c r="O97" i="3" s="1"/>
  <c r="O72" i="3"/>
  <c r="H78" i="3"/>
  <c r="O78" i="1"/>
  <c r="O78" i="3" s="1"/>
  <c r="M113" i="3"/>
  <c r="N113" i="3"/>
  <c r="Q71" i="1"/>
  <c r="Q71" i="3" s="1"/>
  <c r="Q79" i="3"/>
  <c r="Q30" i="3"/>
  <c r="Q29" i="1"/>
  <c r="Q29" i="3" s="1"/>
  <c r="H31" i="1"/>
  <c r="I31" i="3"/>
  <c r="O75" i="1"/>
  <c r="O75" i="3" s="1"/>
  <c r="H66" i="1"/>
  <c r="I66" i="3"/>
  <c r="H45" i="1"/>
  <c r="I45" i="3"/>
  <c r="H59" i="1"/>
  <c r="I59" i="3"/>
  <c r="I50" i="3"/>
  <c r="H50" i="1"/>
  <c r="F10" i="3"/>
  <c r="F112" i="1"/>
  <c r="F112" i="3" s="1"/>
  <c r="K10" i="3"/>
  <c r="K112" i="1"/>
  <c r="K112" i="3" s="1"/>
  <c r="H23" i="1"/>
  <c r="H23" i="3" s="1"/>
  <c r="I23" i="3"/>
  <c r="H15" i="1"/>
  <c r="H15" i="3" s="1"/>
  <c r="I15" i="3"/>
  <c r="O37" i="1"/>
  <c r="O37" i="3" s="1"/>
  <c r="H37" i="3"/>
  <c r="O39" i="1"/>
  <c r="O39" i="3" s="1"/>
  <c r="H39" i="3"/>
  <c r="O49" i="1"/>
  <c r="O49" i="3" s="1"/>
  <c r="H49" i="3"/>
  <c r="Q53" i="1"/>
  <c r="Q53" i="3" s="1"/>
  <c r="Q55" i="3"/>
  <c r="O81" i="3"/>
  <c r="O86" i="1"/>
  <c r="O86" i="3" s="1"/>
  <c r="H88" i="1"/>
  <c r="H88" i="3" s="1"/>
  <c r="I110" i="3"/>
  <c r="I113" i="1"/>
  <c r="V71" i="1"/>
  <c r="S71" i="1" s="1"/>
  <c r="S71" i="3" s="1"/>
  <c r="H108" i="1"/>
  <c r="I108" i="3"/>
  <c r="O92" i="1"/>
  <c r="O92" i="3" s="1"/>
  <c r="H107" i="1"/>
  <c r="I107" i="3"/>
  <c r="H100" i="1"/>
  <c r="I100" i="3"/>
  <c r="O68" i="1"/>
  <c r="O68" i="3" s="1"/>
  <c r="H68" i="3"/>
  <c r="I46" i="3"/>
  <c r="H46" i="1"/>
  <c r="Q110" i="1"/>
  <c r="Q111" i="3"/>
  <c r="H101" i="1"/>
  <c r="I101" i="3"/>
  <c r="O70" i="1"/>
  <c r="O70" i="3" s="1"/>
  <c r="H70" i="3"/>
  <c r="H110" i="1"/>
  <c r="H111" i="3"/>
  <c r="H104" i="1"/>
  <c r="I104" i="3"/>
  <c r="O90" i="1"/>
  <c r="O90" i="3" s="1"/>
  <c r="O74" i="1"/>
  <c r="O74" i="3" s="1"/>
  <c r="I38" i="1"/>
  <c r="I29" i="1" s="1"/>
  <c r="I29" i="3" s="1"/>
  <c r="L38" i="3"/>
  <c r="Q99" i="1"/>
  <c r="Q99" i="3" s="1"/>
  <c r="Q88" i="1"/>
  <c r="Q88" i="3" s="1"/>
  <c r="Q80" i="1"/>
  <c r="Q80" i="3" s="1"/>
  <c r="O64" i="1"/>
  <c r="U11" i="1"/>
  <c r="O24" i="1"/>
  <c r="O24" i="3" s="1"/>
  <c r="Q25" i="1"/>
  <c r="Q25" i="3" s="1"/>
  <c r="Q21" i="1"/>
  <c r="Q21" i="3" s="1"/>
  <c r="Q17" i="1"/>
  <c r="Q17" i="3" s="1"/>
  <c r="Q13" i="1"/>
  <c r="Q13" i="3" s="1"/>
  <c r="O27" i="1"/>
  <c r="O27" i="3" s="1"/>
  <c r="O23" i="1"/>
  <c r="O23" i="3" s="1"/>
  <c r="O19" i="1"/>
  <c r="O19" i="3" s="1"/>
  <c r="Q28" i="1"/>
  <c r="Q28" i="3" s="1"/>
  <c r="Q24" i="1"/>
  <c r="Q24" i="3" s="1"/>
  <c r="Q20" i="1"/>
  <c r="Q20" i="3" s="1"/>
  <c r="Q16" i="1"/>
  <c r="Q16" i="3" s="1"/>
  <c r="Q12" i="1"/>
  <c r="Q12" i="3" s="1"/>
  <c r="O26" i="1"/>
  <c r="O26" i="3" s="1"/>
  <c r="O18" i="1"/>
  <c r="O18" i="3" s="1"/>
  <c r="O13" i="1"/>
  <c r="O13" i="3" s="1"/>
  <c r="Q27" i="1"/>
  <c r="Q27" i="3" s="1"/>
  <c r="Q23" i="1"/>
  <c r="Q23" i="3" s="1"/>
  <c r="Q19" i="1"/>
  <c r="Q19" i="3" s="1"/>
  <c r="Q15" i="1"/>
  <c r="Q15" i="3" s="1"/>
  <c r="D10" i="1"/>
  <c r="O11" i="1"/>
  <c r="O11" i="3" s="1"/>
  <c r="Q11" i="1"/>
  <c r="Q11" i="3" s="1"/>
  <c r="K17" i="2"/>
  <c r="N17" i="2" s="1"/>
  <c r="M17" i="2" s="1"/>
  <c r="L12" i="2"/>
  <c r="J12" i="2" s="1"/>
  <c r="G14" i="2"/>
  <c r="H14" i="2" s="1"/>
  <c r="G13" i="2"/>
  <c r="H13" i="2" s="1"/>
  <c r="J13" i="2"/>
  <c r="G12" i="2"/>
  <c r="H12" i="2" s="1"/>
  <c r="G11" i="2"/>
  <c r="H11" i="2" s="1"/>
  <c r="L11" i="2"/>
  <c r="J11" i="2" s="1"/>
  <c r="G10" i="2"/>
  <c r="H10" i="2" s="1"/>
  <c r="L9" i="2"/>
  <c r="J9" i="2" s="1"/>
  <c r="L8" i="2"/>
  <c r="J8" i="2" s="1"/>
  <c r="G7" i="2"/>
  <c r="H7" i="2" s="1"/>
  <c r="G6" i="2"/>
  <c r="H6" i="2" s="1"/>
  <c r="J5" i="2"/>
  <c r="J114" i="1" l="1"/>
  <c r="J114" i="3" s="1"/>
  <c r="O25" i="1"/>
  <c r="O25" i="3" s="1"/>
  <c r="H63" i="1"/>
  <c r="H63" i="3" s="1"/>
  <c r="I113" i="3"/>
  <c r="I119" i="1"/>
  <c r="N112" i="3"/>
  <c r="N118" i="1"/>
  <c r="N126" i="1" s="1"/>
  <c r="O21" i="1"/>
  <c r="O21" i="3" s="1"/>
  <c r="O22" i="1"/>
  <c r="O22" i="3" s="1"/>
  <c r="L114" i="1"/>
  <c r="L114" i="3" s="1"/>
  <c r="H46" i="3"/>
  <c r="O46" i="1"/>
  <c r="O46" i="3" s="1"/>
  <c r="H50" i="3"/>
  <c r="O50" i="1"/>
  <c r="O50" i="3" s="1"/>
  <c r="R112" i="3"/>
  <c r="R114" i="1"/>
  <c r="R120" i="1" s="1"/>
  <c r="R128" i="1" s="1"/>
  <c r="O28" i="1"/>
  <c r="O28" i="3" s="1"/>
  <c r="M114" i="1"/>
  <c r="M114" i="3" s="1"/>
  <c r="H109" i="3"/>
  <c r="O109" i="1"/>
  <c r="O109" i="3" s="1"/>
  <c r="V10" i="1"/>
  <c r="S10" i="1" s="1"/>
  <c r="S10" i="3" s="1"/>
  <c r="D10" i="3"/>
  <c r="D112" i="1"/>
  <c r="H31" i="3"/>
  <c r="O31" i="1"/>
  <c r="O31" i="3" s="1"/>
  <c r="O71" i="1"/>
  <c r="O71" i="3" s="1"/>
  <c r="O67" i="1"/>
  <c r="O67" i="3" s="1"/>
  <c r="H67" i="3"/>
  <c r="O33" i="1"/>
  <c r="O33" i="3" s="1"/>
  <c r="H33" i="3"/>
  <c r="O16" i="1"/>
  <c r="O16" i="3" s="1"/>
  <c r="H16" i="3"/>
  <c r="H47" i="3"/>
  <c r="O47" i="1"/>
  <c r="O47" i="3" s="1"/>
  <c r="O69" i="1"/>
  <c r="O69" i="3" s="1"/>
  <c r="H69" i="3"/>
  <c r="O65" i="1"/>
  <c r="O65" i="3" s="1"/>
  <c r="H65" i="3"/>
  <c r="H58" i="3"/>
  <c r="H53" i="1"/>
  <c r="H53" i="3" s="1"/>
  <c r="O58" i="1"/>
  <c r="H110" i="3"/>
  <c r="H113" i="1"/>
  <c r="O100" i="1"/>
  <c r="H100" i="3"/>
  <c r="H99" i="1"/>
  <c r="H99" i="3" s="1"/>
  <c r="O45" i="1"/>
  <c r="H45" i="3"/>
  <c r="H44" i="1"/>
  <c r="H44" i="3" s="1"/>
  <c r="K114" i="1"/>
  <c r="K114" i="3" s="1"/>
  <c r="O30" i="1"/>
  <c r="H30" i="3"/>
  <c r="H102" i="3"/>
  <c r="O102" i="1"/>
  <c r="O102" i="3" s="1"/>
  <c r="H105" i="3"/>
  <c r="O105" i="1"/>
  <c r="O105" i="3" s="1"/>
  <c r="O42" i="1"/>
  <c r="O42" i="3" s="1"/>
  <c r="H42" i="3"/>
  <c r="I10" i="3"/>
  <c r="I112" i="1"/>
  <c r="I118" i="1" s="1"/>
  <c r="I126" i="1" s="1"/>
  <c r="O20" i="1"/>
  <c r="O20" i="3" s="1"/>
  <c r="O14" i="1"/>
  <c r="O14" i="3" s="1"/>
  <c r="O17" i="1"/>
  <c r="O17" i="3" s="1"/>
  <c r="O15" i="1"/>
  <c r="O15" i="3" s="1"/>
  <c r="O64" i="3"/>
  <c r="O88" i="1"/>
  <c r="O88" i="3" s="1"/>
  <c r="H38" i="1"/>
  <c r="I38" i="3"/>
  <c r="H104" i="3"/>
  <c r="O104" i="1"/>
  <c r="O104" i="3" s="1"/>
  <c r="Q113" i="1"/>
  <c r="Q119" i="1" s="1"/>
  <c r="Q127" i="1" s="1"/>
  <c r="Q110" i="3"/>
  <c r="H107" i="3"/>
  <c r="O107" i="1"/>
  <c r="O107" i="3" s="1"/>
  <c r="O80" i="1"/>
  <c r="O80" i="3" s="1"/>
  <c r="H59" i="3"/>
  <c r="O59" i="1"/>
  <c r="O59" i="3" s="1"/>
  <c r="O66" i="1"/>
  <c r="O66" i="3" s="1"/>
  <c r="H66" i="3"/>
  <c r="N114" i="1"/>
  <c r="H106" i="3"/>
  <c r="O106" i="1"/>
  <c r="O106" i="3" s="1"/>
  <c r="F114" i="1"/>
  <c r="F114" i="3" s="1"/>
  <c r="D113" i="3"/>
  <c r="S113" i="1"/>
  <c r="H11" i="3"/>
  <c r="H10" i="1"/>
  <c r="H108" i="3"/>
  <c r="O108" i="1"/>
  <c r="O108" i="3" s="1"/>
  <c r="H61" i="3"/>
  <c r="O61" i="1"/>
  <c r="O61" i="3" s="1"/>
  <c r="O12" i="1"/>
  <c r="O12" i="3" s="1"/>
  <c r="H12" i="3"/>
  <c r="O110" i="3"/>
  <c r="H101" i="3"/>
  <c r="O101" i="1"/>
  <c r="O101" i="3" s="1"/>
  <c r="Q10" i="1"/>
  <c r="N114" i="3" l="1"/>
  <c r="N120" i="1"/>
  <c r="N128" i="1" s="1"/>
  <c r="S113" i="3"/>
  <c r="S119" i="1"/>
  <c r="S127" i="1" s="1"/>
  <c r="H113" i="3"/>
  <c r="H119" i="1"/>
  <c r="D112" i="3"/>
  <c r="D118" i="1"/>
  <c r="D126" i="1" s="1"/>
  <c r="H10" i="3"/>
  <c r="D114" i="1"/>
  <c r="O63" i="1"/>
  <c r="O63" i="3" s="1"/>
  <c r="O58" i="3"/>
  <c r="O53" i="1"/>
  <c r="O53" i="3" s="1"/>
  <c r="O30" i="3"/>
  <c r="O45" i="3"/>
  <c r="O44" i="1"/>
  <c r="O44" i="3" s="1"/>
  <c r="S112" i="1"/>
  <c r="O10" i="1"/>
  <c r="Q10" i="3"/>
  <c r="Q112" i="1"/>
  <c r="O113" i="1"/>
  <c r="O119" i="1" s="1"/>
  <c r="O127" i="1" s="1"/>
  <c r="Q113" i="3"/>
  <c r="H38" i="3"/>
  <c r="O38" i="1"/>
  <c r="O38" i="3" s="1"/>
  <c r="H29" i="1"/>
  <c r="H29" i="3" s="1"/>
  <c r="I114" i="1"/>
  <c r="I112" i="3"/>
  <c r="O100" i="3"/>
  <c r="O99" i="1"/>
  <c r="O99" i="3" s="1"/>
  <c r="S114" i="1"/>
  <c r="R114" i="3"/>
  <c r="S112" i="3" l="1"/>
  <c r="S118" i="1"/>
  <c r="S126" i="1" s="1"/>
  <c r="Q112" i="3"/>
  <c r="Q118" i="1"/>
  <c r="Q126" i="1" s="1"/>
  <c r="S114" i="3"/>
  <c r="S120" i="1"/>
  <c r="S128" i="1" s="1"/>
  <c r="I114" i="3"/>
  <c r="I120" i="1"/>
  <c r="I128" i="1" s="1"/>
  <c r="D114" i="3"/>
  <c r="D120" i="1"/>
  <c r="D128" i="1" s="1"/>
  <c r="H112" i="1"/>
  <c r="H118" i="1" s="1"/>
  <c r="Q114" i="1"/>
  <c r="O10" i="3"/>
  <c r="O29" i="1"/>
  <c r="O29" i="3" s="1"/>
  <c r="O113" i="3"/>
  <c r="Q114" i="3" l="1"/>
  <c r="Q120" i="1"/>
  <c r="Q128" i="1" s="1"/>
  <c r="H112" i="3"/>
  <c r="H126" i="1"/>
  <c r="H114" i="1"/>
  <c r="O112" i="1"/>
  <c r="O118" i="1" s="1"/>
  <c r="O126" i="1" s="1"/>
  <c r="H114" i="3" l="1"/>
  <c r="H120" i="1"/>
  <c r="H128" i="1" s="1"/>
  <c r="O112" i="3"/>
  <c r="O114" i="1"/>
  <c r="O114" i="3" l="1"/>
  <c r="O120" i="1"/>
  <c r="O128" i="1" s="1"/>
</calcChain>
</file>

<file path=xl/sharedStrings.xml><?xml version="1.0" encoding="utf-8"?>
<sst xmlns="http://schemas.openxmlformats.org/spreadsheetml/2006/main" count="899" uniqueCount="231">
  <si>
    <t>Indykatywny plan finansowy (wydatki kwalifikowalne w EUR)</t>
  </si>
  <si>
    <t>OP</t>
  </si>
  <si>
    <t>PI</t>
  </si>
  <si>
    <t>Kategoria regionu (*)</t>
  </si>
  <si>
    <t>Wsparcie UE</t>
  </si>
  <si>
    <t>Wkład</t>
  </si>
  <si>
    <t>Krajowe środki publiczne</t>
  </si>
  <si>
    <t>Krajowe środki</t>
  </si>
  <si>
    <t>Finansowanie</t>
  </si>
  <si>
    <t>Szacowany</t>
  </si>
  <si>
    <t>Główna</t>
  </si>
  <si>
    <t>Rezerwa</t>
  </si>
  <si>
    <t>Udział</t>
  </si>
  <si>
    <t>Wkład EBI</t>
  </si>
  <si>
    <t>krajowy</t>
  </si>
  <si>
    <t>prywatne</t>
  </si>
  <si>
    <t>ogółem</t>
  </si>
  <si>
    <t>poziom</t>
  </si>
  <si>
    <t>alokacja</t>
  </si>
  <si>
    <t>wykonania</t>
  </si>
  <si>
    <t>rezerwy wykonania</t>
  </si>
  <si>
    <t>cross-financingu</t>
  </si>
  <si>
    <t>(**)</t>
  </si>
  <si>
    <t>w stos. do</t>
  </si>
  <si>
    <t>całkowitej kwoty</t>
  </si>
  <si>
    <t>FS</t>
  </si>
  <si>
    <t>EFRR</t>
  </si>
  <si>
    <t>EFS</t>
  </si>
  <si>
    <t>budżet</t>
  </si>
  <si>
    <t>budżet województwa</t>
  </si>
  <si>
    <t>budżet poszczególnych jst</t>
  </si>
  <si>
    <t>inne</t>
  </si>
  <si>
    <t>Wsparcie</t>
  </si>
  <si>
    <t>wsparcia UE</t>
  </si>
  <si>
    <t>państwa</t>
  </si>
  <si>
    <t>UE</t>
  </si>
  <si>
    <t>a=b+c+d</t>
  </si>
  <si>
    <t>b</t>
  </si>
  <si>
    <t>c</t>
  </si>
  <si>
    <t>d</t>
  </si>
  <si>
    <t>e=f+k</t>
  </si>
  <si>
    <t>f=g+h+i+j</t>
  </si>
  <si>
    <t>g</t>
  </si>
  <si>
    <t>h</t>
  </si>
  <si>
    <t>i</t>
  </si>
  <si>
    <t>j</t>
  </si>
  <si>
    <t>k</t>
  </si>
  <si>
    <t>l=a+e</t>
  </si>
  <si>
    <t>m</t>
  </si>
  <si>
    <t>n=a-o</t>
  </si>
  <si>
    <t>o</t>
  </si>
  <si>
    <t>p=o/a*100%</t>
  </si>
  <si>
    <t>q</t>
  </si>
  <si>
    <t>OP I</t>
  </si>
  <si>
    <t>słabiej rozwinięty</t>
  </si>
  <si>
    <t>-</t>
  </si>
  <si>
    <t>działanie nr 1.1</t>
  </si>
  <si>
    <t>1b</t>
  </si>
  <si>
    <t>działanie nr 1.2</t>
  </si>
  <si>
    <t>działanie nr 1.3</t>
  </si>
  <si>
    <t>1a</t>
  </si>
  <si>
    <t>działanie nr 1.4</t>
  </si>
  <si>
    <t>3c</t>
  </si>
  <si>
    <t>działanie nr 1.5</t>
  </si>
  <si>
    <t>działanie nr 1.6</t>
  </si>
  <si>
    <t>działanie nr 1.7</t>
  </si>
  <si>
    <t>działanie nr 1.8</t>
  </si>
  <si>
    <t>działanie nr 1.9</t>
  </si>
  <si>
    <t>działanie nr 1.10</t>
  </si>
  <si>
    <t>3a</t>
  </si>
  <si>
    <t>działanie nr 1.11</t>
  </si>
  <si>
    <t>działanie nr 1.12</t>
  </si>
  <si>
    <t>działanie nr 1.13</t>
  </si>
  <si>
    <t>działanie nr 1.14</t>
  </si>
  <si>
    <t>działanie nr 1.15</t>
  </si>
  <si>
    <t>działanie nr 1.16</t>
  </si>
  <si>
    <t>działanie nr 1.17</t>
  </si>
  <si>
    <t>działanie nr 1.18</t>
  </si>
  <si>
    <t>OP II</t>
  </si>
  <si>
    <t>działanie nr 2.1</t>
  </si>
  <si>
    <t>4e</t>
  </si>
  <si>
    <t>działanie nr 2.2</t>
  </si>
  <si>
    <t>działanie nr 2.3</t>
  </si>
  <si>
    <t>działanie nr 2.4</t>
  </si>
  <si>
    <t>działanie nr 2.5</t>
  </si>
  <si>
    <t>4c</t>
  </si>
  <si>
    <t>działanie nr 2.6</t>
  </si>
  <si>
    <t>działanie nr 2.7</t>
  </si>
  <si>
    <t>działanie nr 2.8</t>
  </si>
  <si>
    <t>działanie nr 2.9</t>
  </si>
  <si>
    <t>4a</t>
  </si>
  <si>
    <t>działanie nr 2.10</t>
  </si>
  <si>
    <t>działanie nr 2.11</t>
  </si>
  <si>
    <t>działanie nr 2.12</t>
  </si>
  <si>
    <t>4g</t>
  </si>
  <si>
    <t>działanie nr 2.13</t>
  </si>
  <si>
    <t>działanie nr 2.14</t>
  </si>
  <si>
    <t>6e</t>
  </si>
  <si>
    <t>OP III</t>
  </si>
  <si>
    <t>działanie nr 3.1</t>
  </si>
  <si>
    <t>5b</t>
  </si>
  <si>
    <t>działanie nr 3.2</t>
  </si>
  <si>
    <t>działanie nr 3.3</t>
  </si>
  <si>
    <t>działanie nr 3.4</t>
  </si>
  <si>
    <t>działanie nr 3.5</t>
  </si>
  <si>
    <t>6b</t>
  </si>
  <si>
    <t>działanie nr 3.6</t>
  </si>
  <si>
    <t>działanie nr 3.7</t>
  </si>
  <si>
    <t>6a</t>
  </si>
  <si>
    <t>działanie nr 3.8</t>
  </si>
  <si>
    <t>OP IV</t>
  </si>
  <si>
    <t>działanie nr 4.1</t>
  </si>
  <si>
    <t>6c</t>
  </si>
  <si>
    <t>działanie nr 4.2</t>
  </si>
  <si>
    <t>działanie nr 4.3</t>
  </si>
  <si>
    <t>6d</t>
  </si>
  <si>
    <t>działanie nr 4.4</t>
  </si>
  <si>
    <t>działanie nr 4.5</t>
  </si>
  <si>
    <t>działanie nr 4.6</t>
  </si>
  <si>
    <t>działanie nr 4.7</t>
  </si>
  <si>
    <t>działanie nr 4.8</t>
  </si>
  <si>
    <t>działanie nr 4.9</t>
  </si>
  <si>
    <t>8b</t>
  </si>
  <si>
    <t>OP V</t>
  </si>
  <si>
    <t>działanie nr 5.1</t>
  </si>
  <si>
    <t>7b</t>
  </si>
  <si>
    <t>działanie nr 5.2</t>
  </si>
  <si>
    <t>działanie nr 5.3</t>
  </si>
  <si>
    <t>działanie nr 5.4</t>
  </si>
  <si>
    <t>działanie nr 5.5</t>
  </si>
  <si>
    <t>7d</t>
  </si>
  <si>
    <t>działanie nr 5.6</t>
  </si>
  <si>
    <t>działanie nr 5.7</t>
  </si>
  <si>
    <t>7c</t>
  </si>
  <si>
    <t>OP VI</t>
  </si>
  <si>
    <t>działanie nr 6.1</t>
  </si>
  <si>
    <t>8v</t>
  </si>
  <si>
    <t>działanie nr 6.2</t>
  </si>
  <si>
    <t>działanie nr 6.3</t>
  </si>
  <si>
    <t>działanie nr 6.4</t>
  </si>
  <si>
    <t>8iii</t>
  </si>
  <si>
    <t>działanie nr 6.5</t>
  </si>
  <si>
    <t>8i</t>
  </si>
  <si>
    <t>działanie nr 6.6</t>
  </si>
  <si>
    <t>8iv</t>
  </si>
  <si>
    <t>działanie nr 6.7</t>
  </si>
  <si>
    <t>działanie nr 6.8</t>
  </si>
  <si>
    <t>8vi</t>
  </si>
  <si>
    <t>OP VII</t>
  </si>
  <si>
    <t>działanie nr 7.1</t>
  </si>
  <si>
    <t>9i</t>
  </si>
  <si>
    <t>działanie nr 7.2</t>
  </si>
  <si>
    <t>działanie nr 7.3</t>
  </si>
  <si>
    <t>9v</t>
  </si>
  <si>
    <t>działanie nr 7.4</t>
  </si>
  <si>
    <t>działanie nr 7.5</t>
  </si>
  <si>
    <t>działanie nr 7.6</t>
  </si>
  <si>
    <t>9iv</t>
  </si>
  <si>
    <t>działanie nr 7.7</t>
  </si>
  <si>
    <t>OP VIII</t>
  </si>
  <si>
    <t>działanie nr 8.1</t>
  </si>
  <si>
    <t>10i</t>
  </si>
  <si>
    <t>działanie nr 8.2</t>
  </si>
  <si>
    <t>działanie nr 8.3</t>
  </si>
  <si>
    <t>działanie nr 8.4</t>
  </si>
  <si>
    <t>działanie nr 8.5</t>
  </si>
  <si>
    <t>działanie nr 8.6</t>
  </si>
  <si>
    <t>10iv</t>
  </si>
  <si>
    <t>działanie nr 8.7</t>
  </si>
  <si>
    <t>działanie nr 8.8</t>
  </si>
  <si>
    <t>działanie nr 8.9</t>
  </si>
  <si>
    <t>działanie nr 8.10</t>
  </si>
  <si>
    <t>10iii</t>
  </si>
  <si>
    <t>OP  IX</t>
  </si>
  <si>
    <t>działanie nr 9.1</t>
  </si>
  <si>
    <t>9a</t>
  </si>
  <si>
    <t>działanie nr 9.2</t>
  </si>
  <si>
    <t>działanie nr 9.3</t>
  </si>
  <si>
    <t>9b</t>
  </si>
  <si>
    <t>działanie nr 9.4</t>
  </si>
  <si>
    <t>10a</t>
  </si>
  <si>
    <t>działanie nr 9.5</t>
  </si>
  <si>
    <t>działanie nr 9.6</t>
  </si>
  <si>
    <t>działanie nr 9.7</t>
  </si>
  <si>
    <t>działanie nr 9.8</t>
  </si>
  <si>
    <t>działanie nr 9.9</t>
  </si>
  <si>
    <t>działanie nr 9.10</t>
  </si>
  <si>
    <t>2c</t>
  </si>
  <si>
    <t>OP X</t>
  </si>
  <si>
    <t>działanie nr 10.1</t>
  </si>
  <si>
    <t>Razem EFRR</t>
  </si>
  <si>
    <t>Razem EFS</t>
  </si>
  <si>
    <t>ŁĄCZNIE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</si>
  <si>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</si>
  <si>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</si>
  <si>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</si>
  <si>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</si>
  <si>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</si>
  <si>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</si>
  <si>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</si>
  <si>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</si>
  <si>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</si>
  <si>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</si>
  <si>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RAZEM</t>
  </si>
  <si>
    <t>fundusz</t>
  </si>
  <si>
    <t>oś</t>
  </si>
  <si>
    <t>Wspacie unii</t>
  </si>
  <si>
    <t>a</t>
  </si>
  <si>
    <t>Wkład krajowy</t>
  </si>
  <si>
    <t>b=c+d</t>
  </si>
  <si>
    <t>szacunkowy podziął wkładu krajowego</t>
  </si>
  <si>
    <t xml:space="preserve">krajowe środki publiczne </t>
  </si>
  <si>
    <t>krajowe środki prywatne</t>
  </si>
  <si>
    <t>Finansowanie ogółem</t>
  </si>
  <si>
    <t>e=a+b</t>
  </si>
  <si>
    <t xml:space="preserve">stopa dofinansowania </t>
  </si>
  <si>
    <t>f=a/e</t>
  </si>
  <si>
    <t xml:space="preserve">Główna alokacja </t>
  </si>
  <si>
    <t>wsparcie umii</t>
  </si>
  <si>
    <t>h=a-j</t>
  </si>
  <si>
    <t>wkład krajowy</t>
  </si>
  <si>
    <t>i=b-k</t>
  </si>
  <si>
    <t xml:space="preserve">rezerwa wykonania </t>
  </si>
  <si>
    <t>wsparcie unii</t>
  </si>
  <si>
    <t>kwota rezerwy wykonania w stosunku do ogólnej kwaty wsparcia unii</t>
  </si>
  <si>
    <t>l=j/a*100</t>
  </si>
  <si>
    <t>k=b*j/a</t>
  </si>
  <si>
    <t>z decyzji  KE zał II</t>
  </si>
  <si>
    <t>ŁĄCZNIA</t>
  </si>
  <si>
    <t>RÓŻNICE</t>
  </si>
  <si>
    <t xml:space="preserve">SPRAWDZENIE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</si>
</sst>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0000%"/>
    <numFmt numFmtId="165" formatCode="0.0000000000000%"/>
    <numFmt numFmtId="166" formatCode="0.000000000000000%"/>
    <numFmt numFmtId="167" formatCode="0.0000000000000000%"/>
    <numFmt numFmtId="168" formatCode="0.00000000000000%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Myriad Pro"/>
      <family val="2"/>
    </font>
    <font>
      <sz val="10"/>
      <color theme="1"/>
      <name val="Arial"/>
      <family val="2"/>
      <charset val="238"/>
    </font>
    <font>
      <sz val="6"/>
      <color theme="1"/>
      <name val="Myriad Pro"/>
      <family val="2"/>
    </font>
    <font>
      <sz val="6"/>
      <color rgb="FF000000"/>
      <name val="Myriad Pro"/>
      <family val="2"/>
    </font>
    <font>
      <b/>
      <sz val="6"/>
      <color theme="1"/>
      <name val="Myriad Pro"/>
      <family val="2"/>
    </font>
    <font>
      <sz val="6"/>
      <name val="Myriad Pro"/>
      <family val="2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" fontId="0" fillId="0" borderId="1" xfId="0" applyNumberFormat="1" applyBorder="1"/>
    <xf numFmtId="0" fontId="0" fillId="0" borderId="0" xfId="0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9" fontId="0" fillId="2" borderId="1" xfId="0" applyNumberFormat="1" applyFill="1" applyBorder="1" applyAlignment="1">
      <alignment vertical="center" wrapText="1"/>
    </xf>
    <xf numFmtId="0" fontId="0" fillId="0" borderId="0" xfId="0" applyFill="1"/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4" fontId="0" fillId="6" borderId="1" xfId="0" applyNumberFormat="1" applyFill="1" applyBorder="1"/>
    <xf numFmtId="0" fontId="0" fillId="6" borderId="1" xfId="0" applyFill="1" applyBorder="1"/>
    <xf numFmtId="0" fontId="0" fillId="0" borderId="1" xfId="0" applyBorder="1"/>
    <xf numFmtId="0" fontId="7" fillId="0" borderId="0" xfId="0" applyNumberFormat="1" applyFont="1"/>
    <xf numFmtId="2" fontId="7" fillId="0" borderId="0" xfId="0" applyNumberFormat="1" applyFont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164" fontId="0" fillId="0" borderId="1" xfId="0" applyNumberFormat="1" applyBorder="1"/>
    <xf numFmtId="165" fontId="0" fillId="0" borderId="1" xfId="0" applyNumberFormat="1" applyBorder="1"/>
    <xf numFmtId="10" fontId="0" fillId="0" borderId="1" xfId="0" applyNumberFormat="1" applyBorder="1"/>
    <xf numFmtId="3" fontId="0" fillId="0" borderId="1" xfId="0" applyNumberFormat="1" applyBorder="1"/>
    <xf numFmtId="4" fontId="7" fillId="0" borderId="1" xfId="0" applyNumberFormat="1" applyFont="1" applyBorder="1"/>
    <xf numFmtId="0" fontId="7" fillId="0" borderId="1" xfId="0" applyFont="1" applyBorder="1"/>
    <xf numFmtId="166" fontId="0" fillId="0" borderId="0" xfId="0" applyNumberFormat="1"/>
    <xf numFmtId="10" fontId="0" fillId="6" borderId="1" xfId="0" applyNumberFormat="1" applyFill="1" applyBorder="1"/>
    <xf numFmtId="3" fontId="7" fillId="0" borderId="1" xfId="0" applyNumberFormat="1" applyFont="1" applyBorder="1"/>
    <xf numFmtId="4" fontId="7" fillId="0" borderId="0" xfId="0" applyNumberFormat="1" applyFont="1"/>
    <xf numFmtId="10" fontId="7" fillId="0" borderId="1" xfId="0" applyNumberFormat="1" applyFont="1" applyBorder="1"/>
    <xf numFmtId="3" fontId="10" fillId="0" borderId="1" xfId="0" applyNumberFormat="1" applyFont="1" applyBorder="1"/>
    <xf numFmtId="3" fontId="0" fillId="6" borderId="1" xfId="0" applyNumberFormat="1" applyFill="1" applyBorder="1"/>
    <xf numFmtId="3" fontId="12" fillId="7" borderId="0" xfId="0" applyNumberFormat="1" applyFont="1" applyFill="1"/>
    <xf numFmtId="167" fontId="7" fillId="0" borderId="1" xfId="0" applyNumberFormat="1" applyFont="1" applyBorder="1"/>
    <xf numFmtId="4" fontId="13" fillId="0" borderId="0" xfId="0" applyNumberFormat="1" applyFont="1"/>
    <xf numFmtId="3" fontId="14" fillId="7" borderId="0" xfId="0" applyNumberFormat="1" applyFont="1" applyFill="1"/>
    <xf numFmtId="4" fontId="13" fillId="0" borderId="0" xfId="0" applyNumberFormat="1" applyFont="1" applyFill="1"/>
    <xf numFmtId="0" fontId="0" fillId="8" borderId="1" xfId="0" applyFill="1" applyBorder="1"/>
    <xf numFmtId="4" fontId="0" fillId="10" borderId="1" xfId="0" applyNumberFormat="1" applyFill="1" applyBorder="1"/>
    <xf numFmtId="0" fontId="0" fillId="10" borderId="1" xfId="0" applyFill="1" applyBorder="1"/>
    <xf numFmtId="3" fontId="0" fillId="10" borderId="1" xfId="0" applyNumberFormat="1" applyFill="1" applyBorder="1"/>
    <xf numFmtId="10" fontId="0" fillId="10" borderId="1" xfId="0" applyNumberFormat="1" applyFill="1" applyBorder="1"/>
    <xf numFmtId="9" fontId="0" fillId="6" borderId="1" xfId="0" applyNumberFormat="1" applyFill="1" applyBorder="1"/>
    <xf numFmtId="9" fontId="7" fillId="0" borderId="1" xfId="0" applyNumberFormat="1" applyFont="1" applyBorder="1"/>
    <xf numFmtId="9" fontId="0" fillId="10" borderId="1" xfId="0" applyNumberFormat="1" applyFill="1" applyBorder="1"/>
    <xf numFmtId="166" fontId="0" fillId="10" borderId="1" xfId="0" applyNumberFormat="1" applyFill="1" applyBorder="1"/>
    <xf numFmtId="168" fontId="0" fillId="10" borderId="1" xfId="0" applyNumberFormat="1" applyFill="1" applyBorder="1"/>
    <xf numFmtId="3" fontId="0" fillId="0" borderId="0" xfId="0" applyNumberFormat="1"/>
    <xf numFmtId="0" fontId="3" fillId="8" borderId="1" xfId="0" applyFont="1" applyFill="1" applyBorder="1" applyAlignment="1">
      <alignment vertical="center"/>
    </xf>
    <xf numFmtId="3" fontId="0" fillId="8" borderId="1" xfId="0" applyNumberFormat="1" applyFill="1" applyBorder="1"/>
    <xf numFmtId="10" fontId="0" fillId="8" borderId="1" xfId="0" applyNumberFormat="1" applyFill="1" applyBorder="1"/>
    <xf numFmtId="0" fontId="5" fillId="11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vertical="center"/>
    </xf>
    <xf numFmtId="3" fontId="0" fillId="11" borderId="1" xfId="0" applyNumberFormat="1" applyFill="1" applyBorder="1"/>
    <xf numFmtId="10" fontId="0" fillId="11" borderId="1" xfId="0" applyNumberFormat="1" applyFill="1" applyBorder="1"/>
    <xf numFmtId="0" fontId="11" fillId="0" borderId="0" xfId="0" applyFont="1"/>
    <xf numFmtId="0" fontId="10" fillId="0" borderId="0" xfId="0" applyFont="1"/>
    <xf numFmtId="0" fontId="10" fillId="9" borderId="1" xfId="0" applyFont="1" applyFill="1" applyBorder="1"/>
    <xf numFmtId="3" fontId="10" fillId="9" borderId="1" xfId="0" applyNumberFormat="1" applyFont="1" applyFill="1" applyBorder="1"/>
    <xf numFmtId="10" fontId="10" fillId="9" borderId="1" xfId="0" applyNumberFormat="1" applyFont="1" applyFill="1" applyBorder="1"/>
    <xf numFmtId="3" fontId="15" fillId="6" borderId="1" xfId="0" applyNumberFormat="1" applyFont="1" applyFill="1" applyBorder="1"/>
    <xf numFmtId="3" fontId="15" fillId="10" borderId="1" xfId="0" applyNumberFormat="1" applyFont="1" applyFill="1" applyBorder="1"/>
    <xf numFmtId="4" fontId="7" fillId="0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2" fontId="9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9" fontId="7" fillId="0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139"/>
  <sheetViews>
    <sheetView zoomScale="120" zoomScaleNormal="120" workbookViewId="0">
      <pane xSplit="1" ySplit="8" topLeftCell="B111" activePane="bottomRight" state="frozen"/>
      <selection activeCell="F113" sqref="F113"/>
      <selection pane="topRight" activeCell="F113" sqref="F113"/>
      <selection pane="bottomLeft" activeCell="F113" sqref="F113"/>
      <selection pane="bottomRight" activeCell="F113" sqref="F113"/>
    </sheetView>
  </sheetViews>
  <sheetFormatPr defaultRowHeight="15" x14ac:dyDescent="0.25"/>
  <cols>
    <col min="2" max="2" width="9.140625" customWidth="1"/>
    <col min="3" max="3" width="10.7109375" customWidth="1"/>
    <col min="4" max="4" width="17.140625" customWidth="1"/>
    <col min="6" max="6" width="16.5703125" customWidth="1"/>
    <col min="7" max="7" width="16.42578125" customWidth="1"/>
    <col min="8" max="8" width="14.7109375" customWidth="1"/>
    <col min="9" max="9" width="14.85546875" customWidth="1"/>
    <col min="10" max="10" width="14.42578125" customWidth="1"/>
    <col min="11" max="11" width="14.140625" customWidth="1"/>
    <col min="12" max="12" width="13.28515625" customWidth="1"/>
    <col min="13" max="13" width="13" customWidth="1"/>
    <col min="14" max="14" width="13.28515625" bestFit="1" customWidth="1"/>
    <col min="15" max="15" width="16.85546875" customWidth="1"/>
    <col min="17" max="17" width="16.42578125" customWidth="1"/>
    <col min="18" max="18" width="13.28515625" customWidth="1"/>
    <col min="19" max="19" width="20.42578125" customWidth="1"/>
    <col min="21" max="21" width="11.42578125" customWidth="1"/>
    <col min="22" max="22" width="22.28515625" customWidth="1"/>
  </cols>
  <sheetData>
    <row r="1" spans="1:23" x14ac:dyDescent="0.25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/>
      <c r="F2" s="88"/>
      <c r="G2" s="88"/>
      <c r="H2" s="4" t="s">
        <v>5</v>
      </c>
      <c r="I2" s="88" t="s">
        <v>6</v>
      </c>
      <c r="J2" s="88"/>
      <c r="K2" s="88"/>
      <c r="L2" s="88"/>
      <c r="M2" s="88"/>
      <c r="N2" s="4" t="s">
        <v>7</v>
      </c>
      <c r="O2" s="4" t="s">
        <v>8</v>
      </c>
      <c r="P2" s="5" t="s">
        <v>9</v>
      </c>
      <c r="Q2" s="4" t="s">
        <v>10</v>
      </c>
      <c r="R2" s="4" t="s">
        <v>11</v>
      </c>
      <c r="S2" s="4" t="s">
        <v>12</v>
      </c>
      <c r="T2" s="88" t="s">
        <v>13</v>
      </c>
      <c r="U2" s="2"/>
      <c r="V2" s="2"/>
      <c r="W2" s="2"/>
    </row>
    <row r="3" spans="1:23" x14ac:dyDescent="0.25">
      <c r="A3" s="88"/>
      <c r="B3" s="88"/>
      <c r="C3" s="88"/>
      <c r="D3" s="88"/>
      <c r="E3" s="88"/>
      <c r="F3" s="88"/>
      <c r="G3" s="88"/>
      <c r="H3" s="4" t="s">
        <v>14</v>
      </c>
      <c r="I3" s="88"/>
      <c r="J3" s="88"/>
      <c r="K3" s="88"/>
      <c r="L3" s="88"/>
      <c r="M3" s="88"/>
      <c r="N3" s="4" t="s">
        <v>15</v>
      </c>
      <c r="O3" s="4" t="s">
        <v>16</v>
      </c>
      <c r="P3" s="5" t="s">
        <v>17</v>
      </c>
      <c r="Q3" s="4" t="s">
        <v>18</v>
      </c>
      <c r="R3" s="4" t="s">
        <v>19</v>
      </c>
      <c r="S3" s="4" t="s">
        <v>20</v>
      </c>
      <c r="T3" s="88"/>
      <c r="U3" s="2"/>
      <c r="V3" s="8"/>
      <c r="W3" s="2"/>
    </row>
    <row r="4" spans="1:23" x14ac:dyDescent="0.25">
      <c r="A4" s="88"/>
      <c r="B4" s="88"/>
      <c r="C4" s="88"/>
      <c r="D4" s="88"/>
      <c r="E4" s="88"/>
      <c r="F4" s="88"/>
      <c r="G4" s="88"/>
      <c r="H4" s="6"/>
      <c r="I4" s="88"/>
      <c r="J4" s="88"/>
      <c r="K4" s="88"/>
      <c r="L4" s="88"/>
      <c r="M4" s="88"/>
      <c r="N4" s="6"/>
      <c r="O4" s="6"/>
      <c r="P4" s="5" t="s">
        <v>21</v>
      </c>
      <c r="Q4" s="4" t="s">
        <v>22</v>
      </c>
      <c r="R4" s="6"/>
      <c r="S4" s="4" t="s">
        <v>23</v>
      </c>
      <c r="T4" s="88"/>
      <c r="U4" s="2"/>
      <c r="V4" s="2"/>
      <c r="W4" s="2"/>
    </row>
    <row r="5" spans="1:23" x14ac:dyDescent="0.25">
      <c r="A5" s="88"/>
      <c r="B5" s="88"/>
      <c r="C5" s="88"/>
      <c r="D5" s="88"/>
      <c r="E5" s="88"/>
      <c r="F5" s="88"/>
      <c r="G5" s="88"/>
      <c r="H5" s="6"/>
      <c r="I5" s="88"/>
      <c r="J5" s="88"/>
      <c r="K5" s="88"/>
      <c r="L5" s="88"/>
      <c r="M5" s="88"/>
      <c r="N5" s="6"/>
      <c r="O5" s="6"/>
      <c r="P5" s="7"/>
      <c r="Q5" s="6"/>
      <c r="R5" s="6"/>
      <c r="S5" s="4" t="s">
        <v>24</v>
      </c>
      <c r="T5" s="88"/>
      <c r="U5" s="2"/>
      <c r="V5" s="2"/>
      <c r="W5" s="2"/>
    </row>
    <row r="6" spans="1:23" x14ac:dyDescent="0.25">
      <c r="A6" s="88"/>
      <c r="B6" s="88"/>
      <c r="C6" s="88"/>
      <c r="D6" s="88" t="s">
        <v>16</v>
      </c>
      <c r="E6" s="88" t="s">
        <v>25</v>
      </c>
      <c r="F6" s="88" t="s">
        <v>26</v>
      </c>
      <c r="G6" s="88" t="s">
        <v>27</v>
      </c>
      <c r="H6" s="88" t="s">
        <v>16</v>
      </c>
      <c r="I6" s="88" t="s">
        <v>16</v>
      </c>
      <c r="J6" s="4" t="s">
        <v>28</v>
      </c>
      <c r="K6" s="88" t="s">
        <v>29</v>
      </c>
      <c r="L6" s="88" t="s">
        <v>30</v>
      </c>
      <c r="M6" s="88" t="s">
        <v>31</v>
      </c>
      <c r="N6" s="6"/>
      <c r="O6" s="6"/>
      <c r="P6" s="7"/>
      <c r="Q6" s="4" t="s">
        <v>32</v>
      </c>
      <c r="R6" s="4" t="s">
        <v>32</v>
      </c>
      <c r="S6" s="4" t="s">
        <v>33</v>
      </c>
      <c r="T6" s="88"/>
      <c r="U6" s="2"/>
      <c r="V6" s="2"/>
      <c r="W6" s="2"/>
    </row>
    <row r="7" spans="1:23" x14ac:dyDescent="0.25">
      <c r="A7" s="88"/>
      <c r="B7" s="88"/>
      <c r="C7" s="88"/>
      <c r="D7" s="88"/>
      <c r="E7" s="88"/>
      <c r="F7" s="88"/>
      <c r="G7" s="88"/>
      <c r="H7" s="88"/>
      <c r="I7" s="88"/>
      <c r="J7" s="4" t="s">
        <v>34</v>
      </c>
      <c r="K7" s="88"/>
      <c r="L7" s="88"/>
      <c r="M7" s="88"/>
      <c r="N7" s="6"/>
      <c r="O7" s="6"/>
      <c r="P7" s="7"/>
      <c r="Q7" s="4" t="s">
        <v>35</v>
      </c>
      <c r="R7" s="4" t="s">
        <v>35</v>
      </c>
      <c r="S7" s="6"/>
      <c r="T7" s="88"/>
      <c r="U7" s="2"/>
      <c r="V7" s="2"/>
      <c r="W7" s="2"/>
    </row>
    <row r="8" spans="1:23" x14ac:dyDescent="0.25">
      <c r="A8" s="88"/>
      <c r="B8" s="88"/>
      <c r="C8" s="88"/>
      <c r="D8" s="4" t="s">
        <v>36</v>
      </c>
      <c r="E8" s="4" t="s">
        <v>37</v>
      </c>
      <c r="F8" s="4" t="s">
        <v>38</v>
      </c>
      <c r="G8" s="4" t="s">
        <v>39</v>
      </c>
      <c r="H8" s="4" t="s">
        <v>40</v>
      </c>
      <c r="I8" s="4" t="s">
        <v>41</v>
      </c>
      <c r="J8" s="4" t="s">
        <v>42</v>
      </c>
      <c r="K8" s="4" t="s">
        <v>43</v>
      </c>
      <c r="L8" s="4" t="s">
        <v>44</v>
      </c>
      <c r="M8" s="4" t="s">
        <v>45</v>
      </c>
      <c r="N8" s="4" t="s">
        <v>46</v>
      </c>
      <c r="O8" s="4" t="s">
        <v>47</v>
      </c>
      <c r="P8" s="5" t="s">
        <v>48</v>
      </c>
      <c r="Q8" s="4" t="s">
        <v>49</v>
      </c>
      <c r="R8" s="4" t="s">
        <v>50</v>
      </c>
      <c r="S8" s="4" t="s">
        <v>51</v>
      </c>
      <c r="T8" s="4" t="s">
        <v>52</v>
      </c>
      <c r="U8" s="2"/>
      <c r="V8" s="2"/>
      <c r="W8" s="2"/>
    </row>
    <row r="9" spans="1:23" s="9" customForma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5"/>
      <c r="Q9" s="10"/>
      <c r="R9" s="10"/>
      <c r="S9" s="10"/>
      <c r="T9" s="10"/>
    </row>
    <row r="10" spans="1:23" x14ac:dyDescent="0.25">
      <c r="A10" s="11" t="s">
        <v>53</v>
      </c>
      <c r="B10" s="12"/>
      <c r="C10" s="11" t="s">
        <v>54</v>
      </c>
      <c r="D10" s="32">
        <f>SUM(D11:D28)</f>
        <v>323050000</v>
      </c>
      <c r="E10" s="32"/>
      <c r="F10" s="54">
        <f>SUM(F11:F28)</f>
        <v>323050000</v>
      </c>
      <c r="G10" s="54">
        <f t="shared" ref="G10:I10" si="0">SUM(G11:G28)</f>
        <v>0</v>
      </c>
      <c r="H10" s="54">
        <f t="shared" si="0"/>
        <v>57008824</v>
      </c>
      <c r="I10" s="54">
        <f t="shared" si="0"/>
        <v>16448581</v>
      </c>
      <c r="J10" s="32">
        <f>SUM(J11:J28)</f>
        <v>0</v>
      </c>
      <c r="K10" s="32">
        <f t="shared" ref="K10:M10" si="1">SUM(K11:K28)</f>
        <v>0</v>
      </c>
      <c r="L10" s="32">
        <f t="shared" si="1"/>
        <v>6922735</v>
      </c>
      <c r="M10" s="32">
        <f t="shared" si="1"/>
        <v>9525846</v>
      </c>
      <c r="N10" s="32">
        <f>SUM(N11:N28)</f>
        <v>40560243</v>
      </c>
      <c r="O10" s="32">
        <f>SUM(O11:O28)</f>
        <v>380058824</v>
      </c>
      <c r="P10" s="65"/>
      <c r="Q10" s="32">
        <f>SUM(Q11:Q28)</f>
        <v>303226999.99999994</v>
      </c>
      <c r="R10" s="32">
        <f>SUM(R11:R28)</f>
        <v>19823000</v>
      </c>
      <c r="S10" s="49">
        <f>V10</f>
        <v>6.1362018263426715E-2</v>
      </c>
      <c r="T10" s="33" t="s">
        <v>55</v>
      </c>
      <c r="U10" s="55">
        <f>'Załącznik II Decyzji'!K5</f>
        <v>19823000</v>
      </c>
      <c r="V10" s="48">
        <f>U10/D10</f>
        <v>6.1362018263426715E-2</v>
      </c>
    </row>
    <row r="11" spans="1:23" x14ac:dyDescent="0.25">
      <c r="A11" s="13" t="s">
        <v>56</v>
      </c>
      <c r="B11" s="13" t="s">
        <v>57</v>
      </c>
      <c r="C11" s="13" t="s">
        <v>54</v>
      </c>
      <c r="D11" s="46">
        <f>E11+F11+G11</f>
        <v>29000000</v>
      </c>
      <c r="E11" s="46"/>
      <c r="F11" s="46">
        <v>29000000</v>
      </c>
      <c r="G11" s="46"/>
      <c r="H11" s="46">
        <f>I11+N11</f>
        <v>5117647</v>
      </c>
      <c r="I11" s="46">
        <f>J11+K11+L11+M11</f>
        <v>0</v>
      </c>
      <c r="J11" s="46"/>
      <c r="K11" s="46"/>
      <c r="L11" s="46"/>
      <c r="M11" s="46"/>
      <c r="N11" s="46">
        <v>5117647</v>
      </c>
      <c r="O11" s="46">
        <f>D11+H11</f>
        <v>34117647</v>
      </c>
      <c r="P11" s="66">
        <v>0</v>
      </c>
      <c r="Q11" s="46">
        <f>D11-R11</f>
        <v>26650157</v>
      </c>
      <c r="R11" s="46">
        <v>2349843</v>
      </c>
      <c r="S11" s="56">
        <f>R11/F11</f>
        <v>8.1029068965517245E-2</v>
      </c>
      <c r="T11" s="47" t="s">
        <v>55</v>
      </c>
      <c r="U11" s="57">
        <f>U10-R10</f>
        <v>0</v>
      </c>
      <c r="V11" s="48"/>
    </row>
    <row r="12" spans="1:23" x14ac:dyDescent="0.25">
      <c r="A12" s="13" t="s">
        <v>58</v>
      </c>
      <c r="B12" s="13" t="s">
        <v>57</v>
      </c>
      <c r="C12" s="13" t="s">
        <v>54</v>
      </c>
      <c r="D12" s="46">
        <f t="shared" ref="D12:D28" si="2">E12+F12+G12</f>
        <v>23346500</v>
      </c>
      <c r="E12" s="46"/>
      <c r="F12" s="46">
        <v>23346500</v>
      </c>
      <c r="G12" s="46"/>
      <c r="H12" s="46">
        <f t="shared" ref="H12:H28" si="3">I12+N12</f>
        <v>4119971</v>
      </c>
      <c r="I12" s="46">
        <f t="shared" ref="I12:I28" si="4">J12+K12+L12+M12</f>
        <v>0</v>
      </c>
      <c r="J12" s="46"/>
      <c r="K12" s="46"/>
      <c r="L12" s="46"/>
      <c r="M12" s="46"/>
      <c r="N12" s="46">
        <v>4119971</v>
      </c>
      <c r="O12" s="46">
        <f t="shared" ref="O12:O52" si="5">D12+H12</f>
        <v>27466471</v>
      </c>
      <c r="P12" s="66">
        <v>0.1</v>
      </c>
      <c r="Q12" s="46">
        <f t="shared" ref="Q12:Q28" si="6">D12-R12</f>
        <v>20964511.5</v>
      </c>
      <c r="R12" s="46">
        <v>2381988.5</v>
      </c>
      <c r="S12" s="56">
        <f t="shared" ref="S12:S70" si="7">R12/F12</f>
        <v>0.1020276486839569</v>
      </c>
      <c r="T12" s="47" t="s">
        <v>55</v>
      </c>
      <c r="U12" s="51"/>
      <c r="V12" s="48"/>
    </row>
    <row r="13" spans="1:23" x14ac:dyDescent="0.25">
      <c r="A13" s="13" t="s">
        <v>59</v>
      </c>
      <c r="B13" s="13" t="s">
        <v>60</v>
      </c>
      <c r="C13" s="13" t="s">
        <v>54</v>
      </c>
      <c r="D13" s="46">
        <f t="shared" si="2"/>
        <v>17038500</v>
      </c>
      <c r="E13" s="46"/>
      <c r="F13" s="46">
        <v>17038500</v>
      </c>
      <c r="G13" s="46"/>
      <c r="H13" s="46">
        <f t="shared" si="3"/>
        <v>3609546</v>
      </c>
      <c r="I13" s="46">
        <f t="shared" si="4"/>
        <v>3609546</v>
      </c>
      <c r="J13" s="46"/>
      <c r="K13" s="46"/>
      <c r="L13" s="46"/>
      <c r="M13" s="46">
        <v>3609546</v>
      </c>
      <c r="N13" s="46"/>
      <c r="O13" s="46">
        <f t="shared" si="5"/>
        <v>20648046</v>
      </c>
      <c r="P13" s="66">
        <v>0</v>
      </c>
      <c r="Q13" s="46">
        <f t="shared" si="6"/>
        <v>15151059.029999999</v>
      </c>
      <c r="R13" s="46">
        <v>1887440.97</v>
      </c>
      <c r="S13" s="56">
        <f t="shared" si="7"/>
        <v>0.11077506646711859</v>
      </c>
      <c r="T13" s="47" t="s">
        <v>55</v>
      </c>
      <c r="U13" s="51"/>
      <c r="V13" s="48"/>
    </row>
    <row r="14" spans="1:23" x14ac:dyDescent="0.25">
      <c r="A14" s="22" t="s">
        <v>61</v>
      </c>
      <c r="B14" s="13" t="s">
        <v>62</v>
      </c>
      <c r="C14" s="13" t="s">
        <v>54</v>
      </c>
      <c r="D14" s="46">
        <f t="shared" si="2"/>
        <v>19400000</v>
      </c>
      <c r="E14" s="46"/>
      <c r="F14" s="46">
        <v>19400000</v>
      </c>
      <c r="G14" s="46"/>
      <c r="H14" s="46">
        <f t="shared" si="3"/>
        <v>3423529</v>
      </c>
      <c r="I14" s="46">
        <f t="shared" si="4"/>
        <v>0</v>
      </c>
      <c r="J14" s="46"/>
      <c r="K14" s="46"/>
      <c r="L14" s="46"/>
      <c r="M14" s="46"/>
      <c r="N14" s="46">
        <v>3423529</v>
      </c>
      <c r="O14" s="46">
        <f t="shared" si="5"/>
        <v>22823529</v>
      </c>
      <c r="P14" s="66">
        <v>0.1</v>
      </c>
      <c r="Q14" s="46">
        <f t="shared" si="6"/>
        <v>15429505.050000001</v>
      </c>
      <c r="R14" s="46">
        <v>3970494.95</v>
      </c>
      <c r="S14" s="56">
        <f t="shared" si="7"/>
        <v>0.20466468814432989</v>
      </c>
      <c r="T14" s="47" t="s">
        <v>55</v>
      </c>
      <c r="U14" s="51"/>
      <c r="V14" s="48"/>
    </row>
    <row r="15" spans="1:23" x14ac:dyDescent="0.25">
      <c r="A15" s="22" t="s">
        <v>63</v>
      </c>
      <c r="B15" s="13" t="s">
        <v>62</v>
      </c>
      <c r="C15" s="13" t="s">
        <v>54</v>
      </c>
      <c r="D15" s="46">
        <f t="shared" si="2"/>
        <v>77700000</v>
      </c>
      <c r="E15" s="46"/>
      <c r="F15" s="46">
        <v>77700000</v>
      </c>
      <c r="G15" s="46"/>
      <c r="H15" s="46">
        <f t="shared" si="3"/>
        <v>6888235</v>
      </c>
      <c r="I15" s="46">
        <f t="shared" si="4"/>
        <v>0</v>
      </c>
      <c r="J15" s="46"/>
      <c r="K15" s="46"/>
      <c r="L15" s="46"/>
      <c r="M15" s="46"/>
      <c r="N15" s="46">
        <v>6888235</v>
      </c>
      <c r="O15" s="46">
        <f t="shared" si="5"/>
        <v>84588235</v>
      </c>
      <c r="P15" s="66">
        <v>0</v>
      </c>
      <c r="Q15" s="46">
        <f t="shared" si="6"/>
        <v>77700000</v>
      </c>
      <c r="R15" s="46">
        <v>0</v>
      </c>
      <c r="S15" s="56">
        <f t="shared" si="7"/>
        <v>0</v>
      </c>
      <c r="T15" s="47" t="s">
        <v>55</v>
      </c>
      <c r="U15" s="51"/>
      <c r="V15" s="48"/>
    </row>
    <row r="16" spans="1:23" x14ac:dyDescent="0.25">
      <c r="A16" s="22" t="s">
        <v>64</v>
      </c>
      <c r="B16" s="13" t="s">
        <v>62</v>
      </c>
      <c r="C16" s="13" t="s">
        <v>54</v>
      </c>
      <c r="D16" s="46">
        <f t="shared" si="2"/>
        <v>30000000</v>
      </c>
      <c r="E16" s="46"/>
      <c r="F16" s="46">
        <v>30000000</v>
      </c>
      <c r="G16" s="46"/>
      <c r="H16" s="46">
        <f t="shared" si="3"/>
        <v>5999096</v>
      </c>
      <c r="I16" s="46">
        <f t="shared" si="4"/>
        <v>0</v>
      </c>
      <c r="J16" s="46"/>
      <c r="K16" s="46"/>
      <c r="L16" s="46"/>
      <c r="M16" s="46"/>
      <c r="N16" s="46">
        <v>5999096</v>
      </c>
      <c r="O16" s="46">
        <f t="shared" si="5"/>
        <v>35999096</v>
      </c>
      <c r="P16" s="66">
        <v>0.1</v>
      </c>
      <c r="Q16" s="46">
        <f t="shared" si="6"/>
        <v>24036583.25</v>
      </c>
      <c r="R16" s="46">
        <v>5963416.75</v>
      </c>
      <c r="S16" s="56">
        <f t="shared" si="7"/>
        <v>0.19878055833333333</v>
      </c>
      <c r="T16" s="47" t="s">
        <v>55</v>
      </c>
      <c r="U16" s="51"/>
      <c r="V16" s="48"/>
    </row>
    <row r="17" spans="1:22" x14ac:dyDescent="0.25">
      <c r="A17" s="13" t="s">
        <v>65</v>
      </c>
      <c r="B17" s="13" t="s">
        <v>62</v>
      </c>
      <c r="C17" s="13" t="s">
        <v>54</v>
      </c>
      <c r="D17" s="46">
        <f t="shared" si="2"/>
        <v>5000000</v>
      </c>
      <c r="E17" s="46"/>
      <c r="F17" s="46">
        <v>5000000</v>
      </c>
      <c r="G17" s="46"/>
      <c r="H17" s="46">
        <f t="shared" si="3"/>
        <v>882353</v>
      </c>
      <c r="I17" s="46">
        <f t="shared" si="4"/>
        <v>0</v>
      </c>
      <c r="J17" s="46"/>
      <c r="K17" s="46"/>
      <c r="L17" s="46"/>
      <c r="M17" s="46"/>
      <c r="N17" s="46">
        <v>882353</v>
      </c>
      <c r="O17" s="46">
        <f t="shared" si="5"/>
        <v>5882353</v>
      </c>
      <c r="P17" s="66">
        <v>0</v>
      </c>
      <c r="Q17" s="46">
        <f t="shared" si="6"/>
        <v>4710232.42</v>
      </c>
      <c r="R17" s="46">
        <v>289767.58</v>
      </c>
      <c r="S17" s="56">
        <f t="shared" si="7"/>
        <v>5.7953516000000004E-2</v>
      </c>
      <c r="T17" s="47" t="s">
        <v>55</v>
      </c>
      <c r="U17" s="51"/>
      <c r="V17" s="48"/>
    </row>
    <row r="18" spans="1:22" x14ac:dyDescent="0.25">
      <c r="A18" s="13" t="s">
        <v>66</v>
      </c>
      <c r="B18" s="13" t="s">
        <v>62</v>
      </c>
      <c r="C18" s="13" t="s">
        <v>54</v>
      </c>
      <c r="D18" s="46">
        <f t="shared" si="2"/>
        <v>5000000</v>
      </c>
      <c r="E18" s="46"/>
      <c r="F18" s="46">
        <v>5000000</v>
      </c>
      <c r="G18" s="46"/>
      <c r="H18" s="46">
        <f t="shared" si="3"/>
        <v>882353</v>
      </c>
      <c r="I18" s="46">
        <f t="shared" si="4"/>
        <v>0</v>
      </c>
      <c r="J18" s="46"/>
      <c r="K18" s="46"/>
      <c r="L18" s="46"/>
      <c r="M18" s="46"/>
      <c r="N18" s="46">
        <v>882353</v>
      </c>
      <c r="O18" s="46">
        <f t="shared" si="5"/>
        <v>5882353</v>
      </c>
      <c r="P18" s="66">
        <v>0</v>
      </c>
      <c r="Q18" s="46">
        <f t="shared" si="6"/>
        <v>4710232.42</v>
      </c>
      <c r="R18" s="46">
        <v>289767.58</v>
      </c>
      <c r="S18" s="56">
        <f t="shared" si="7"/>
        <v>5.7953516000000004E-2</v>
      </c>
      <c r="T18" s="47" t="s">
        <v>55</v>
      </c>
      <c r="U18" s="51"/>
      <c r="V18" s="48"/>
    </row>
    <row r="19" spans="1:22" x14ac:dyDescent="0.25">
      <c r="A19" s="22" t="s">
        <v>67</v>
      </c>
      <c r="B19" s="13" t="s">
        <v>62</v>
      </c>
      <c r="C19" s="13" t="s">
        <v>54</v>
      </c>
      <c r="D19" s="46">
        <f t="shared" si="2"/>
        <v>72900000</v>
      </c>
      <c r="E19" s="46"/>
      <c r="F19" s="46">
        <v>72900000</v>
      </c>
      <c r="G19" s="46"/>
      <c r="H19" s="46">
        <f t="shared" si="3"/>
        <v>10747353</v>
      </c>
      <c r="I19" s="46">
        <f t="shared" si="4"/>
        <v>0</v>
      </c>
      <c r="J19" s="46"/>
      <c r="K19" s="46"/>
      <c r="L19" s="46"/>
      <c r="M19" s="46"/>
      <c r="N19" s="46">
        <v>10747353</v>
      </c>
      <c r="O19" s="46">
        <f t="shared" si="5"/>
        <v>83647353</v>
      </c>
      <c r="P19" s="66">
        <v>0</v>
      </c>
      <c r="Q19" s="46">
        <f t="shared" si="6"/>
        <v>72900000</v>
      </c>
      <c r="R19" s="46">
        <v>0</v>
      </c>
      <c r="S19" s="56">
        <f t="shared" si="7"/>
        <v>0</v>
      </c>
      <c r="T19" s="47" t="s">
        <v>55</v>
      </c>
      <c r="U19" s="51"/>
      <c r="V19" s="48"/>
    </row>
    <row r="20" spans="1:22" x14ac:dyDescent="0.25">
      <c r="A20" s="13" t="s">
        <v>68</v>
      </c>
      <c r="B20" s="13" t="s">
        <v>69</v>
      </c>
      <c r="C20" s="13" t="s">
        <v>54</v>
      </c>
      <c r="D20" s="46">
        <f t="shared" si="2"/>
        <v>500000</v>
      </c>
      <c r="E20" s="46"/>
      <c r="F20" s="46">
        <v>500000</v>
      </c>
      <c r="G20" s="46"/>
      <c r="H20" s="46">
        <f t="shared" si="3"/>
        <v>88235</v>
      </c>
      <c r="I20" s="46">
        <f t="shared" si="4"/>
        <v>88235</v>
      </c>
      <c r="J20" s="46"/>
      <c r="K20" s="46"/>
      <c r="L20" s="46">
        <v>88235</v>
      </c>
      <c r="M20" s="46"/>
      <c r="N20" s="46"/>
      <c r="O20" s="46">
        <f t="shared" si="5"/>
        <v>588235</v>
      </c>
      <c r="P20" s="66">
        <v>0</v>
      </c>
      <c r="Q20" s="46">
        <f t="shared" si="6"/>
        <v>400000</v>
      </c>
      <c r="R20" s="46">
        <v>100000</v>
      </c>
      <c r="S20" s="56">
        <f t="shared" si="7"/>
        <v>0.2</v>
      </c>
      <c r="T20" s="47" t="s">
        <v>55</v>
      </c>
      <c r="U20" s="51"/>
      <c r="V20" s="48"/>
    </row>
    <row r="21" spans="1:22" x14ac:dyDescent="0.25">
      <c r="A21" s="13" t="s">
        <v>70</v>
      </c>
      <c r="B21" s="13" t="s">
        <v>69</v>
      </c>
      <c r="C21" s="13" t="s">
        <v>54</v>
      </c>
      <c r="D21" s="46">
        <f t="shared" si="2"/>
        <v>11000000</v>
      </c>
      <c r="E21" s="46"/>
      <c r="F21" s="46">
        <v>11000000</v>
      </c>
      <c r="G21" s="46"/>
      <c r="H21" s="46">
        <f t="shared" si="3"/>
        <v>3254800</v>
      </c>
      <c r="I21" s="46">
        <f t="shared" si="4"/>
        <v>3254800</v>
      </c>
      <c r="J21" s="46"/>
      <c r="K21" s="46"/>
      <c r="L21" s="46">
        <v>3254800</v>
      </c>
      <c r="M21" s="46"/>
      <c r="N21" s="46"/>
      <c r="O21" s="46">
        <f t="shared" si="5"/>
        <v>14254800</v>
      </c>
      <c r="P21" s="66">
        <v>0</v>
      </c>
      <c r="Q21" s="46">
        <f t="shared" si="6"/>
        <v>10840929.689999999</v>
      </c>
      <c r="R21" s="46">
        <v>159070.31</v>
      </c>
      <c r="S21" s="56">
        <f t="shared" si="7"/>
        <v>1.4460937272727273E-2</v>
      </c>
      <c r="T21" s="47" t="s">
        <v>55</v>
      </c>
      <c r="U21" s="51"/>
      <c r="V21" s="48"/>
    </row>
    <row r="22" spans="1:22" x14ac:dyDescent="0.25">
      <c r="A22" s="13" t="s">
        <v>71</v>
      </c>
      <c r="B22" s="13" t="s">
        <v>69</v>
      </c>
      <c r="C22" s="13" t="s">
        <v>54</v>
      </c>
      <c r="D22" s="46">
        <f t="shared" si="2"/>
        <v>4000000</v>
      </c>
      <c r="E22" s="46"/>
      <c r="F22" s="46">
        <v>4000000</v>
      </c>
      <c r="G22" s="46"/>
      <c r="H22" s="46">
        <f t="shared" si="3"/>
        <v>1234700</v>
      </c>
      <c r="I22" s="46">
        <f t="shared" si="4"/>
        <v>1234700</v>
      </c>
      <c r="J22" s="46"/>
      <c r="K22" s="46"/>
      <c r="L22" s="46">
        <v>1234700</v>
      </c>
      <c r="M22" s="46"/>
      <c r="N22" s="46"/>
      <c r="O22" s="46">
        <f t="shared" si="5"/>
        <v>5234700</v>
      </c>
      <c r="P22" s="66">
        <v>0</v>
      </c>
      <c r="Q22" s="46">
        <f t="shared" si="6"/>
        <v>3420464.85</v>
      </c>
      <c r="R22" s="46">
        <v>579535.15</v>
      </c>
      <c r="S22" s="56">
        <f t="shared" si="7"/>
        <v>0.1448837875</v>
      </c>
      <c r="T22" s="47" t="s">
        <v>55</v>
      </c>
      <c r="U22" s="51"/>
      <c r="V22" s="48"/>
    </row>
    <row r="23" spans="1:22" x14ac:dyDescent="0.25">
      <c r="A23" s="13" t="s">
        <v>72</v>
      </c>
      <c r="B23" s="13" t="s">
        <v>69</v>
      </c>
      <c r="C23" s="13" t="s">
        <v>54</v>
      </c>
      <c r="D23" s="46">
        <f t="shared" si="2"/>
        <v>9000000</v>
      </c>
      <c r="E23" s="46"/>
      <c r="F23" s="46">
        <v>9000000</v>
      </c>
      <c r="G23" s="46"/>
      <c r="H23" s="46">
        <f t="shared" si="3"/>
        <v>2345000</v>
      </c>
      <c r="I23" s="46">
        <f t="shared" si="4"/>
        <v>2345000</v>
      </c>
      <c r="J23" s="46"/>
      <c r="K23" s="46"/>
      <c r="L23" s="46">
        <v>2345000</v>
      </c>
      <c r="M23" s="46"/>
      <c r="N23" s="46"/>
      <c r="O23" s="46">
        <f t="shared" si="5"/>
        <v>11345000</v>
      </c>
      <c r="P23" s="66">
        <v>0</v>
      </c>
      <c r="Q23" s="46">
        <f t="shared" si="6"/>
        <v>8014790.2400000002</v>
      </c>
      <c r="R23" s="46">
        <v>985209.76</v>
      </c>
      <c r="S23" s="56">
        <f t="shared" si="7"/>
        <v>0.10946775111111111</v>
      </c>
      <c r="T23" s="47" t="s">
        <v>55</v>
      </c>
      <c r="U23" s="51"/>
      <c r="V23" s="48"/>
    </row>
    <row r="24" spans="1:22" x14ac:dyDescent="0.25">
      <c r="A24" s="13" t="s">
        <v>73</v>
      </c>
      <c r="B24" s="13" t="s">
        <v>69</v>
      </c>
      <c r="C24" s="13" t="s">
        <v>54</v>
      </c>
      <c r="D24" s="46">
        <f t="shared" si="2"/>
        <v>4000000</v>
      </c>
      <c r="E24" s="46"/>
      <c r="F24" s="46">
        <v>4000000</v>
      </c>
      <c r="G24" s="46"/>
      <c r="H24" s="46">
        <f t="shared" si="3"/>
        <v>0</v>
      </c>
      <c r="I24" s="46">
        <f t="shared" si="4"/>
        <v>0</v>
      </c>
      <c r="J24" s="46"/>
      <c r="K24" s="46"/>
      <c r="L24" s="46"/>
      <c r="M24" s="46"/>
      <c r="N24" s="46"/>
      <c r="O24" s="46">
        <f t="shared" si="5"/>
        <v>4000000</v>
      </c>
      <c r="P24" s="66">
        <v>0</v>
      </c>
      <c r="Q24" s="46">
        <f t="shared" si="6"/>
        <v>4000000</v>
      </c>
      <c r="R24" s="46">
        <v>0</v>
      </c>
      <c r="S24" s="56">
        <f t="shared" si="7"/>
        <v>0</v>
      </c>
      <c r="T24" s="47" t="s">
        <v>55</v>
      </c>
      <c r="U24" s="51"/>
      <c r="V24" s="48"/>
    </row>
    <row r="25" spans="1:22" x14ac:dyDescent="0.25">
      <c r="A25" s="13" t="s">
        <v>74</v>
      </c>
      <c r="B25" s="13" t="s">
        <v>69</v>
      </c>
      <c r="C25" s="13" t="s">
        <v>54</v>
      </c>
      <c r="D25" s="46">
        <f t="shared" si="2"/>
        <v>3000000</v>
      </c>
      <c r="E25" s="46"/>
      <c r="F25" s="46">
        <v>3000000</v>
      </c>
      <c r="G25" s="46"/>
      <c r="H25" s="46">
        <f t="shared" si="3"/>
        <v>1514812</v>
      </c>
      <c r="I25" s="46">
        <f t="shared" si="4"/>
        <v>985400</v>
      </c>
      <c r="J25" s="46"/>
      <c r="K25" s="46"/>
      <c r="L25" s="46"/>
      <c r="M25" s="46">
        <v>985400</v>
      </c>
      <c r="N25" s="46">
        <v>529412</v>
      </c>
      <c r="O25" s="46">
        <f t="shared" si="5"/>
        <v>4514812</v>
      </c>
      <c r="P25" s="66">
        <v>0</v>
      </c>
      <c r="Q25" s="46">
        <f t="shared" si="6"/>
        <v>2826139.45</v>
      </c>
      <c r="R25" s="46">
        <v>173860.55</v>
      </c>
      <c r="S25" s="56">
        <f t="shared" si="7"/>
        <v>5.7953516666666663E-2</v>
      </c>
      <c r="T25" s="47" t="s">
        <v>55</v>
      </c>
      <c r="U25" s="51"/>
      <c r="V25" s="48"/>
    </row>
    <row r="26" spans="1:22" x14ac:dyDescent="0.25">
      <c r="A26" s="13" t="s">
        <v>75</v>
      </c>
      <c r="B26" s="13" t="s">
        <v>69</v>
      </c>
      <c r="C26" s="13" t="s">
        <v>54</v>
      </c>
      <c r="D26" s="46">
        <f t="shared" si="2"/>
        <v>5665000</v>
      </c>
      <c r="E26" s="46"/>
      <c r="F26" s="46">
        <v>5665000</v>
      </c>
      <c r="G26" s="46"/>
      <c r="H26" s="46">
        <f t="shared" si="3"/>
        <v>3379706</v>
      </c>
      <c r="I26" s="46">
        <f t="shared" si="4"/>
        <v>2380000</v>
      </c>
      <c r="J26" s="46"/>
      <c r="K26" s="46"/>
      <c r="L26" s="46"/>
      <c r="M26" s="46">
        <v>2380000</v>
      </c>
      <c r="N26" s="46">
        <v>999706</v>
      </c>
      <c r="O26" s="46">
        <f t="shared" si="5"/>
        <v>9044706</v>
      </c>
      <c r="P26" s="66">
        <v>0</v>
      </c>
      <c r="Q26" s="46">
        <f t="shared" si="6"/>
        <v>5491139.4500000002</v>
      </c>
      <c r="R26" s="46">
        <v>173860.55</v>
      </c>
      <c r="S26" s="56">
        <f t="shared" si="7"/>
        <v>3.0690300088261253E-2</v>
      </c>
      <c r="T26" s="47" t="s">
        <v>55</v>
      </c>
      <c r="U26" s="51"/>
      <c r="V26" s="48"/>
    </row>
    <row r="27" spans="1:22" x14ac:dyDescent="0.25">
      <c r="A27" s="13" t="s">
        <v>76</v>
      </c>
      <c r="B27" s="13" t="s">
        <v>69</v>
      </c>
      <c r="C27" s="13" t="s">
        <v>54</v>
      </c>
      <c r="D27" s="46">
        <f t="shared" si="2"/>
        <v>5500000</v>
      </c>
      <c r="E27" s="46"/>
      <c r="F27" s="46">
        <v>5500000</v>
      </c>
      <c r="G27" s="46"/>
      <c r="H27" s="46">
        <f t="shared" si="3"/>
        <v>3521488</v>
      </c>
      <c r="I27" s="46">
        <f t="shared" si="4"/>
        <v>2550900</v>
      </c>
      <c r="J27" s="46"/>
      <c r="K27" s="46"/>
      <c r="L27" s="46"/>
      <c r="M27" s="46">
        <v>2550900</v>
      </c>
      <c r="N27" s="46">
        <v>970588</v>
      </c>
      <c r="O27" s="46">
        <f t="shared" si="5"/>
        <v>9021488</v>
      </c>
      <c r="P27" s="66">
        <v>0</v>
      </c>
      <c r="Q27" s="46">
        <f t="shared" si="6"/>
        <v>5181255.6500000004</v>
      </c>
      <c r="R27" s="46">
        <v>318744.34999999998</v>
      </c>
      <c r="S27" s="56">
        <f t="shared" si="7"/>
        <v>5.7953518181818181E-2</v>
      </c>
      <c r="T27" s="47" t="s">
        <v>55</v>
      </c>
      <c r="U27" s="51"/>
      <c r="V27" s="48"/>
    </row>
    <row r="28" spans="1:22" x14ac:dyDescent="0.25">
      <c r="A28" s="22" t="s">
        <v>77</v>
      </c>
      <c r="B28" s="22" t="s">
        <v>57</v>
      </c>
      <c r="C28" s="22" t="s">
        <v>54</v>
      </c>
      <c r="D28" s="46">
        <f t="shared" si="2"/>
        <v>1000000</v>
      </c>
      <c r="E28" s="46"/>
      <c r="F28" s="46">
        <v>1000000</v>
      </c>
      <c r="G28" s="46"/>
      <c r="H28" s="46">
        <f t="shared" si="3"/>
        <v>0</v>
      </c>
      <c r="I28" s="46">
        <f t="shared" si="4"/>
        <v>0</v>
      </c>
      <c r="J28" s="46"/>
      <c r="K28" s="46"/>
      <c r="L28" s="46"/>
      <c r="M28" s="46"/>
      <c r="N28" s="46"/>
      <c r="O28" s="46">
        <f t="shared" si="5"/>
        <v>1000000</v>
      </c>
      <c r="P28" s="66">
        <v>0</v>
      </c>
      <c r="Q28" s="46">
        <f t="shared" si="6"/>
        <v>800000</v>
      </c>
      <c r="R28" s="46">
        <v>200000</v>
      </c>
      <c r="S28" s="56">
        <f t="shared" si="7"/>
        <v>0.2</v>
      </c>
      <c r="T28" s="47" t="s">
        <v>55</v>
      </c>
      <c r="U28" s="51"/>
      <c r="V28" s="48"/>
    </row>
    <row r="29" spans="1:22" x14ac:dyDescent="0.25">
      <c r="A29" s="11" t="s">
        <v>78</v>
      </c>
      <c r="B29" s="11"/>
      <c r="C29" s="11" t="s">
        <v>54</v>
      </c>
      <c r="D29" s="32">
        <f>SUM(D30:D43)</f>
        <v>240711416</v>
      </c>
      <c r="E29" s="32">
        <f t="shared" ref="E29:I29" si="8">SUM(E30:E43)</f>
        <v>0</v>
      </c>
      <c r="F29" s="32">
        <f t="shared" si="8"/>
        <v>240711416</v>
      </c>
      <c r="G29" s="32">
        <f t="shared" si="8"/>
        <v>0</v>
      </c>
      <c r="H29" s="32">
        <f t="shared" si="8"/>
        <v>42478485.823529415</v>
      </c>
      <c r="I29" s="32">
        <f t="shared" si="8"/>
        <v>26342228.294117659</v>
      </c>
      <c r="J29" s="32">
        <f>SUM(J30:J43)</f>
        <v>0</v>
      </c>
      <c r="K29" s="32">
        <f>SUM(K30:K43)</f>
        <v>441176.47058823518</v>
      </c>
      <c r="L29" s="32">
        <f t="shared" ref="L29:O29" si="9">SUM(L30:L43)</f>
        <v>25901051.823529422</v>
      </c>
      <c r="M29" s="32">
        <f t="shared" si="9"/>
        <v>0</v>
      </c>
      <c r="N29" s="32">
        <f t="shared" si="9"/>
        <v>16136257.529411765</v>
      </c>
      <c r="O29" s="32">
        <f t="shared" si="9"/>
        <v>283189901.82352942</v>
      </c>
      <c r="P29" s="65"/>
      <c r="Q29" s="32">
        <f>SUM(Q30:Q43)</f>
        <v>228485284</v>
      </c>
      <c r="R29" s="32">
        <f>SUM(R30:R43)</f>
        <v>12226132</v>
      </c>
      <c r="S29" s="49">
        <f>V29</f>
        <v>5.0791658339960077E-2</v>
      </c>
      <c r="T29" s="33" t="s">
        <v>55</v>
      </c>
      <c r="U29" s="55">
        <f>'Załącznik II Decyzji'!K6</f>
        <v>12226132</v>
      </c>
      <c r="V29" s="48">
        <f>U29/D29</f>
        <v>5.0791658339960077E-2</v>
      </c>
    </row>
    <row r="30" spans="1:22" x14ac:dyDescent="0.25">
      <c r="A30" s="13" t="s">
        <v>79</v>
      </c>
      <c r="B30" s="13" t="s">
        <v>80</v>
      </c>
      <c r="C30" s="13" t="s">
        <v>54</v>
      </c>
      <c r="D30" s="46">
        <f>E30+F30+G30</f>
        <v>29850000</v>
      </c>
      <c r="E30" s="46"/>
      <c r="F30" s="46">
        <v>29850000</v>
      </c>
      <c r="G30" s="46"/>
      <c r="H30" s="46">
        <f t="shared" ref="H30" si="10">I30+N30</f>
        <v>5267647.0588235334</v>
      </c>
      <c r="I30" s="46">
        <f t="shared" ref="I30" si="11">J30+K30+L30+M30</f>
        <v>5267647.0588235334</v>
      </c>
      <c r="J30" s="46"/>
      <c r="K30" s="46"/>
      <c r="L30" s="46">
        <f>(F30/0.85)-F30</f>
        <v>5267647.0588235334</v>
      </c>
      <c r="M30" s="46"/>
      <c r="N30" s="46"/>
      <c r="O30" s="46">
        <f t="shared" si="5"/>
        <v>35117647.058823533</v>
      </c>
      <c r="P30" s="66">
        <v>0.1</v>
      </c>
      <c r="Q30" s="46">
        <f>D30-R30</f>
        <v>28137966.199999999</v>
      </c>
      <c r="R30" s="46">
        <v>1712033.8</v>
      </c>
      <c r="S30" s="56">
        <f t="shared" si="7"/>
        <v>5.7354566164154103E-2</v>
      </c>
      <c r="T30" s="47" t="s">
        <v>55</v>
      </c>
      <c r="U30" s="57">
        <f>U29-R29</f>
        <v>0</v>
      </c>
      <c r="V30" s="48"/>
    </row>
    <row r="31" spans="1:22" x14ac:dyDescent="0.25">
      <c r="A31" s="13" t="s">
        <v>81</v>
      </c>
      <c r="B31" s="13" t="s">
        <v>80</v>
      </c>
      <c r="C31" s="13" t="s">
        <v>54</v>
      </c>
      <c r="D31" s="46">
        <f t="shared" ref="D31:D52" si="12">E31+F31+G31</f>
        <v>58900000</v>
      </c>
      <c r="E31" s="46"/>
      <c r="F31" s="46">
        <v>58900000</v>
      </c>
      <c r="G31" s="46"/>
      <c r="H31" s="46">
        <f t="shared" ref="H31:H52" si="13">I31+N31</f>
        <v>9860696.6470588297</v>
      </c>
      <c r="I31" s="46">
        <f t="shared" ref="I31:I52" si="14">J31+K31+L31+M31</f>
        <v>9860696.6470588297</v>
      </c>
      <c r="J31" s="46"/>
      <c r="K31" s="46"/>
      <c r="L31" s="46">
        <f>(F31/0.85)-F31-533421</f>
        <v>9860696.6470588297</v>
      </c>
      <c r="M31" s="46"/>
      <c r="N31" s="46"/>
      <c r="O31" s="46">
        <f t="shared" si="5"/>
        <v>68760696.64705883</v>
      </c>
      <c r="P31" s="66">
        <v>0.1</v>
      </c>
      <c r="Q31" s="46">
        <f t="shared" ref="Q31:Q52" si="15">D31-R31</f>
        <v>56235261.530000001</v>
      </c>
      <c r="R31" s="87">
        <v>2664738.4700000002</v>
      </c>
      <c r="S31" s="56">
        <f t="shared" si="7"/>
        <v>4.5241739728353145E-2</v>
      </c>
      <c r="T31" s="47" t="s">
        <v>55</v>
      </c>
      <c r="U31" s="35"/>
      <c r="V31" s="48"/>
    </row>
    <row r="32" spans="1:22" x14ac:dyDescent="0.25">
      <c r="A32" s="13" t="s">
        <v>82</v>
      </c>
      <c r="B32" s="13" t="s">
        <v>80</v>
      </c>
      <c r="C32" s="13" t="s">
        <v>54</v>
      </c>
      <c r="D32" s="46">
        <f t="shared" si="12"/>
        <v>21000000</v>
      </c>
      <c r="E32" s="46"/>
      <c r="F32" s="46">
        <v>21000000</v>
      </c>
      <c r="G32" s="46"/>
      <c r="H32" s="46">
        <f t="shared" si="13"/>
        <v>3705882.3529411778</v>
      </c>
      <c r="I32" s="46">
        <f t="shared" si="14"/>
        <v>3705882.3529411778</v>
      </c>
      <c r="J32" s="46"/>
      <c r="K32" s="46"/>
      <c r="L32" s="46">
        <f t="shared" ref="L32:L34" si="16">(F32/0.85)-F32</f>
        <v>3705882.3529411778</v>
      </c>
      <c r="M32" s="46"/>
      <c r="N32" s="46"/>
      <c r="O32" s="46">
        <f t="shared" si="5"/>
        <v>24705882.352941178</v>
      </c>
      <c r="P32" s="66">
        <v>0.1</v>
      </c>
      <c r="Q32" s="46">
        <f t="shared" si="15"/>
        <v>21000000</v>
      </c>
      <c r="R32" s="87">
        <v>0</v>
      </c>
      <c r="S32" s="56">
        <f t="shared" si="7"/>
        <v>0</v>
      </c>
      <c r="T32" s="47" t="s">
        <v>55</v>
      </c>
      <c r="U32" s="35"/>
      <c r="V32" s="48"/>
    </row>
    <row r="33" spans="1:22" x14ac:dyDescent="0.25">
      <c r="A33" s="13" t="s">
        <v>83</v>
      </c>
      <c r="B33" s="14" t="s">
        <v>80</v>
      </c>
      <c r="C33" s="13" t="s">
        <v>54</v>
      </c>
      <c r="D33" s="46">
        <f t="shared" si="12"/>
        <v>9250000</v>
      </c>
      <c r="E33" s="46"/>
      <c r="F33" s="46">
        <v>9250000</v>
      </c>
      <c r="G33" s="46"/>
      <c r="H33" s="46">
        <f t="shared" si="13"/>
        <v>1632352.9411764704</v>
      </c>
      <c r="I33" s="46">
        <f t="shared" si="14"/>
        <v>1632352.9411764704</v>
      </c>
      <c r="J33" s="46"/>
      <c r="K33" s="46"/>
      <c r="L33" s="46">
        <f t="shared" si="16"/>
        <v>1632352.9411764704</v>
      </c>
      <c r="M33" s="46"/>
      <c r="N33" s="46"/>
      <c r="O33" s="46">
        <f t="shared" si="5"/>
        <v>10882352.94117647</v>
      </c>
      <c r="P33" s="66">
        <v>0</v>
      </c>
      <c r="Q33" s="46">
        <f t="shared" si="15"/>
        <v>8862838.5999999996</v>
      </c>
      <c r="R33" s="87">
        <v>387161.4</v>
      </c>
      <c r="S33" s="56">
        <f t="shared" si="7"/>
        <v>4.1855286486486488E-2</v>
      </c>
      <c r="T33" s="47" t="s">
        <v>55</v>
      </c>
      <c r="U33" s="35"/>
      <c r="V33" s="48"/>
    </row>
    <row r="34" spans="1:22" x14ac:dyDescent="0.25">
      <c r="A34" s="13" t="s">
        <v>84</v>
      </c>
      <c r="B34" s="13" t="s">
        <v>85</v>
      </c>
      <c r="C34" s="13" t="s">
        <v>54</v>
      </c>
      <c r="D34" s="46">
        <f t="shared" si="12"/>
        <v>20397337</v>
      </c>
      <c r="E34" s="46"/>
      <c r="F34" s="46">
        <v>20397337</v>
      </c>
      <c r="G34" s="46"/>
      <c r="H34" s="46">
        <f t="shared" si="13"/>
        <v>3599530.0588235296</v>
      </c>
      <c r="I34" s="46">
        <f t="shared" si="14"/>
        <v>3599530.0588235296</v>
      </c>
      <c r="J34" s="46"/>
      <c r="K34" s="46"/>
      <c r="L34" s="46">
        <f t="shared" si="16"/>
        <v>3599530.0588235296</v>
      </c>
      <c r="M34" s="46"/>
      <c r="N34" s="46"/>
      <c r="O34" s="46">
        <f t="shared" si="5"/>
        <v>23996867.05882353</v>
      </c>
      <c r="P34" s="66">
        <v>0</v>
      </c>
      <c r="Q34" s="46">
        <f t="shared" si="15"/>
        <v>20397337</v>
      </c>
      <c r="R34" s="87">
        <v>0</v>
      </c>
      <c r="S34" s="56">
        <f t="shared" si="7"/>
        <v>0</v>
      </c>
      <c r="T34" s="47" t="s">
        <v>55</v>
      </c>
      <c r="U34" s="35"/>
      <c r="V34" s="48"/>
    </row>
    <row r="35" spans="1:22" x14ac:dyDescent="0.25">
      <c r="A35" s="13" t="s">
        <v>86</v>
      </c>
      <c r="B35" s="13" t="s">
        <v>85</v>
      </c>
      <c r="C35" s="13" t="s">
        <v>54</v>
      </c>
      <c r="D35" s="46">
        <f t="shared" si="12"/>
        <v>10000000</v>
      </c>
      <c r="E35" s="46"/>
      <c r="F35" s="46">
        <v>10000000</v>
      </c>
      <c r="G35" s="46"/>
      <c r="H35" s="46">
        <f t="shared" si="13"/>
        <v>1764705.8823529407</v>
      </c>
      <c r="I35" s="46">
        <f t="shared" si="14"/>
        <v>1764705.8823529407</v>
      </c>
      <c r="J35" s="46"/>
      <c r="K35" s="46"/>
      <c r="L35" s="46">
        <f>(F35/0.85)-F35</f>
        <v>1764705.8823529407</v>
      </c>
      <c r="M35" s="46"/>
      <c r="N35" s="46"/>
      <c r="O35" s="46">
        <f t="shared" si="5"/>
        <v>11764705.882352941</v>
      </c>
      <c r="P35" s="66">
        <v>0</v>
      </c>
      <c r="Q35" s="46">
        <f t="shared" si="15"/>
        <v>10000000</v>
      </c>
      <c r="R35" s="87">
        <v>0</v>
      </c>
      <c r="S35" s="56">
        <f t="shared" si="7"/>
        <v>0</v>
      </c>
      <c r="T35" s="47" t="s">
        <v>55</v>
      </c>
      <c r="U35" s="35"/>
      <c r="V35" s="48"/>
    </row>
    <row r="36" spans="1:22" x14ac:dyDescent="0.25">
      <c r="A36" s="13" t="s">
        <v>87</v>
      </c>
      <c r="B36" s="13" t="s">
        <v>85</v>
      </c>
      <c r="C36" s="13" t="s">
        <v>54</v>
      </c>
      <c r="D36" s="46">
        <f t="shared" si="12"/>
        <v>12679079</v>
      </c>
      <c r="E36" s="46"/>
      <c r="F36" s="46">
        <v>12679079</v>
      </c>
      <c r="G36" s="46"/>
      <c r="H36" s="46">
        <f t="shared" si="13"/>
        <v>2237484.5294117648</v>
      </c>
      <c r="I36" s="46">
        <f t="shared" si="14"/>
        <v>0</v>
      </c>
      <c r="J36" s="46"/>
      <c r="K36" s="46"/>
      <c r="L36" s="46"/>
      <c r="M36" s="46"/>
      <c r="N36" s="46">
        <f>((F36/0.85)-F36)-L36</f>
        <v>2237484.5294117648</v>
      </c>
      <c r="O36" s="46">
        <f t="shared" si="5"/>
        <v>14916563.529411765</v>
      </c>
      <c r="P36" s="66">
        <v>0</v>
      </c>
      <c r="Q36" s="46">
        <f t="shared" si="15"/>
        <v>12248356</v>
      </c>
      <c r="R36" s="87">
        <v>430723</v>
      </c>
      <c r="S36" s="56">
        <f t="shared" si="7"/>
        <v>3.3971158315205703E-2</v>
      </c>
      <c r="T36" s="47" t="s">
        <v>55</v>
      </c>
      <c r="U36" s="35"/>
      <c r="V36" s="48"/>
    </row>
    <row r="37" spans="1:22" x14ac:dyDescent="0.25">
      <c r="A37" s="13" t="s">
        <v>88</v>
      </c>
      <c r="B37" s="13" t="s">
        <v>85</v>
      </c>
      <c r="C37" s="13" t="s">
        <v>54</v>
      </c>
      <c r="D37" s="46">
        <f t="shared" si="12"/>
        <v>5000000</v>
      </c>
      <c r="E37" s="46"/>
      <c r="F37" s="46">
        <v>5000000</v>
      </c>
      <c r="G37" s="46"/>
      <c r="H37" s="46">
        <f t="shared" si="13"/>
        <v>882352.94117647037</v>
      </c>
      <c r="I37" s="46">
        <f t="shared" si="14"/>
        <v>0</v>
      </c>
      <c r="J37" s="46"/>
      <c r="K37" s="46"/>
      <c r="L37" s="46"/>
      <c r="M37" s="46"/>
      <c r="N37" s="46">
        <f>((F37/0.85)-F37)-L37</f>
        <v>882352.94117647037</v>
      </c>
      <c r="O37" s="46">
        <f t="shared" si="5"/>
        <v>5882352.9411764704</v>
      </c>
      <c r="P37" s="66">
        <v>0</v>
      </c>
      <c r="Q37" s="46">
        <f t="shared" si="15"/>
        <v>5000000</v>
      </c>
      <c r="R37" s="87">
        <v>0</v>
      </c>
      <c r="S37" s="56">
        <f t="shared" si="7"/>
        <v>0</v>
      </c>
      <c r="T37" s="47" t="s">
        <v>55</v>
      </c>
      <c r="U37" s="35"/>
      <c r="V37" s="48"/>
    </row>
    <row r="38" spans="1:22" x14ac:dyDescent="0.25">
      <c r="A38" s="13" t="s">
        <v>89</v>
      </c>
      <c r="B38" s="13" t="s">
        <v>90</v>
      </c>
      <c r="C38" s="13" t="s">
        <v>54</v>
      </c>
      <c r="D38" s="46">
        <f t="shared" si="12"/>
        <v>796018</v>
      </c>
      <c r="E38" s="46"/>
      <c r="F38" s="46">
        <v>796018</v>
      </c>
      <c r="G38" s="46"/>
      <c r="H38" s="46">
        <f t="shared" si="13"/>
        <v>140473.76470588241</v>
      </c>
      <c r="I38" s="46">
        <f t="shared" si="14"/>
        <v>70236.882352941204</v>
      </c>
      <c r="J38" s="46"/>
      <c r="K38" s="46"/>
      <c r="L38" s="46">
        <f>(F38/0.85)-F38-N38</f>
        <v>70236.882352941204</v>
      </c>
      <c r="M38" s="46"/>
      <c r="N38" s="46">
        <f>((F38/0.85)-F38)/2</f>
        <v>70236.882352941204</v>
      </c>
      <c r="O38" s="46">
        <f t="shared" si="5"/>
        <v>936491.76470588241</v>
      </c>
      <c r="P38" s="66">
        <v>0</v>
      </c>
      <c r="Q38" s="46">
        <f t="shared" si="15"/>
        <v>796018</v>
      </c>
      <c r="R38" s="87">
        <v>0</v>
      </c>
      <c r="S38" s="56">
        <f t="shared" si="7"/>
        <v>0</v>
      </c>
      <c r="T38" s="47" t="s">
        <v>55</v>
      </c>
      <c r="U38" s="35"/>
      <c r="V38" s="48"/>
    </row>
    <row r="39" spans="1:22" x14ac:dyDescent="0.25">
      <c r="A39" s="13" t="s">
        <v>91</v>
      </c>
      <c r="B39" s="13" t="s">
        <v>90</v>
      </c>
      <c r="C39" s="13" t="s">
        <v>54</v>
      </c>
      <c r="D39" s="46">
        <f t="shared" si="12"/>
        <v>55936008</v>
      </c>
      <c r="E39" s="46"/>
      <c r="F39" s="46">
        <v>55936008</v>
      </c>
      <c r="G39" s="46"/>
      <c r="H39" s="46">
        <f t="shared" si="13"/>
        <v>11110364.235294119</v>
      </c>
      <c r="I39" s="46">
        <f t="shared" si="14"/>
        <v>0</v>
      </c>
      <c r="J39" s="46"/>
      <c r="K39" s="46"/>
      <c r="L39" s="46"/>
      <c r="M39" s="46"/>
      <c r="N39" s="46">
        <f>((F39/0.85)-F39)-L39+705883+533421</f>
        <v>11110364.235294119</v>
      </c>
      <c r="O39" s="46">
        <f t="shared" si="5"/>
        <v>67046372.235294119</v>
      </c>
      <c r="P39" s="66">
        <v>0</v>
      </c>
      <c r="Q39" s="46">
        <f t="shared" si="15"/>
        <v>55936008</v>
      </c>
      <c r="R39" s="87">
        <v>0</v>
      </c>
      <c r="S39" s="56">
        <f t="shared" si="7"/>
        <v>0</v>
      </c>
      <c r="T39" s="47" t="s">
        <v>55</v>
      </c>
      <c r="U39" s="35"/>
      <c r="V39" s="48"/>
    </row>
    <row r="40" spans="1:22" x14ac:dyDescent="0.25">
      <c r="A40" s="13" t="s">
        <v>92</v>
      </c>
      <c r="B40" s="13" t="s">
        <v>90</v>
      </c>
      <c r="C40" s="13" t="s">
        <v>54</v>
      </c>
      <c r="D40" s="46">
        <f t="shared" si="12"/>
        <v>402974</v>
      </c>
      <c r="E40" s="46"/>
      <c r="F40" s="46">
        <v>402974</v>
      </c>
      <c r="G40" s="46"/>
      <c r="H40" s="46">
        <f t="shared" si="13"/>
        <v>71113.058823529398</v>
      </c>
      <c r="I40" s="46">
        <f t="shared" si="14"/>
        <v>0</v>
      </c>
      <c r="J40" s="46"/>
      <c r="K40" s="46"/>
      <c r="L40" s="46"/>
      <c r="M40" s="46"/>
      <c r="N40" s="46">
        <f>((F40/0.85)-F40)-L40</f>
        <v>71113.058823529398</v>
      </c>
      <c r="O40" s="46">
        <f t="shared" si="5"/>
        <v>474087.0588235294</v>
      </c>
      <c r="P40" s="66">
        <v>0</v>
      </c>
      <c r="Q40" s="46">
        <f t="shared" si="15"/>
        <v>402974</v>
      </c>
      <c r="R40" s="87">
        <v>0</v>
      </c>
      <c r="S40" s="56">
        <f t="shared" si="7"/>
        <v>0</v>
      </c>
      <c r="T40" s="47" t="s">
        <v>55</v>
      </c>
      <c r="U40" s="35"/>
      <c r="V40" s="48"/>
    </row>
    <row r="41" spans="1:22" x14ac:dyDescent="0.25">
      <c r="A41" s="13" t="s">
        <v>93</v>
      </c>
      <c r="B41" s="13" t="s">
        <v>94</v>
      </c>
      <c r="C41" s="13" t="s">
        <v>54</v>
      </c>
      <c r="D41" s="46">
        <f t="shared" si="12"/>
        <v>10000000</v>
      </c>
      <c r="E41" s="46"/>
      <c r="F41" s="46">
        <v>10000000</v>
      </c>
      <c r="G41" s="46"/>
      <c r="H41" s="46">
        <f t="shared" si="13"/>
        <v>1764705.8823529407</v>
      </c>
      <c r="I41" s="46">
        <f t="shared" si="14"/>
        <v>0</v>
      </c>
      <c r="J41" s="46"/>
      <c r="K41" s="46"/>
      <c r="L41" s="46"/>
      <c r="M41" s="46"/>
      <c r="N41" s="46">
        <f>((F41/0.85)-F41)-L41</f>
        <v>1764705.8823529407</v>
      </c>
      <c r="O41" s="46">
        <f t="shared" si="5"/>
        <v>11764705.882352941</v>
      </c>
      <c r="P41" s="66">
        <v>0</v>
      </c>
      <c r="Q41" s="46">
        <f t="shared" si="15"/>
        <v>3477228.62</v>
      </c>
      <c r="R41" s="87">
        <f>6092047.38+430724</f>
        <v>6522771.3799999999</v>
      </c>
      <c r="S41" s="56">
        <f t="shared" si="7"/>
        <v>0.65227713799999998</v>
      </c>
      <c r="T41" s="47" t="s">
        <v>55</v>
      </c>
      <c r="U41" s="35"/>
      <c r="V41" s="48"/>
    </row>
    <row r="42" spans="1:22" x14ac:dyDescent="0.25">
      <c r="A42" s="13" t="s">
        <v>95</v>
      </c>
      <c r="B42" s="13" t="s">
        <v>85</v>
      </c>
      <c r="C42" s="13" t="s">
        <v>54</v>
      </c>
      <c r="D42" s="46">
        <f t="shared" si="12"/>
        <v>2500000</v>
      </c>
      <c r="E42" s="46"/>
      <c r="F42" s="46">
        <v>2500000</v>
      </c>
      <c r="G42" s="46"/>
      <c r="H42" s="46">
        <f t="shared" si="13"/>
        <v>441176.47058823518</v>
      </c>
      <c r="I42" s="46">
        <f t="shared" si="14"/>
        <v>441176.47058823518</v>
      </c>
      <c r="J42" s="46"/>
      <c r="K42" s="46">
        <f>(F42/0.85)-F42</f>
        <v>441176.47058823518</v>
      </c>
      <c r="L42" s="46"/>
      <c r="M42" s="46"/>
      <c r="N42" s="46"/>
      <c r="O42" s="46">
        <f t="shared" si="5"/>
        <v>2941176.4705882352</v>
      </c>
      <c r="P42" s="66">
        <v>0</v>
      </c>
      <c r="Q42" s="46">
        <f t="shared" si="15"/>
        <v>2366496.0499999998</v>
      </c>
      <c r="R42" s="87">
        <f>133503.95</f>
        <v>133503.95000000001</v>
      </c>
      <c r="S42" s="56">
        <f t="shared" si="7"/>
        <v>5.3401580000000004E-2</v>
      </c>
      <c r="T42" s="47" t="s">
        <v>55</v>
      </c>
      <c r="U42" s="35"/>
      <c r="V42" s="48"/>
    </row>
    <row r="43" spans="1:22" x14ac:dyDescent="0.25">
      <c r="A43" s="22" t="s">
        <v>96</v>
      </c>
      <c r="B43" s="22" t="s">
        <v>97</v>
      </c>
      <c r="C43" s="22" t="s">
        <v>54</v>
      </c>
      <c r="D43" s="46">
        <f t="shared" si="12"/>
        <v>4000000</v>
      </c>
      <c r="E43" s="46"/>
      <c r="F43" s="46">
        <v>4000000</v>
      </c>
      <c r="G43" s="46"/>
      <c r="H43" s="46">
        <f t="shared" si="13"/>
        <v>0</v>
      </c>
      <c r="I43" s="46">
        <f t="shared" si="14"/>
        <v>0</v>
      </c>
      <c r="J43" s="46"/>
      <c r="K43" s="46"/>
      <c r="L43" s="46"/>
      <c r="M43" s="46"/>
      <c r="N43" s="46"/>
      <c r="O43" s="46">
        <f t="shared" si="5"/>
        <v>4000000</v>
      </c>
      <c r="P43" s="66">
        <v>0</v>
      </c>
      <c r="Q43" s="46">
        <f t="shared" si="15"/>
        <v>3624800</v>
      </c>
      <c r="R43" s="46">
        <v>375200</v>
      </c>
      <c r="S43" s="56">
        <f t="shared" si="7"/>
        <v>9.3799999999999994E-2</v>
      </c>
      <c r="T43" s="47" t="s">
        <v>55</v>
      </c>
      <c r="U43" s="35"/>
      <c r="V43" s="48"/>
    </row>
    <row r="44" spans="1:22" x14ac:dyDescent="0.25">
      <c r="A44" s="11" t="s">
        <v>98</v>
      </c>
      <c r="B44" s="15"/>
      <c r="C44" s="11" t="s">
        <v>54</v>
      </c>
      <c r="D44" s="32">
        <f>SUM(D45:D52)</f>
        <v>63000000</v>
      </c>
      <c r="E44" s="32">
        <f t="shared" ref="E44:R44" si="17">SUM(E45:E52)</f>
        <v>0</v>
      </c>
      <c r="F44" s="32">
        <f t="shared" si="17"/>
        <v>63000000</v>
      </c>
      <c r="G44" s="32">
        <f t="shared" si="17"/>
        <v>0</v>
      </c>
      <c r="H44" s="32">
        <f t="shared" si="17"/>
        <v>11117648.05882353</v>
      </c>
      <c r="I44" s="32">
        <f t="shared" si="17"/>
        <v>10731177.05882353</v>
      </c>
      <c r="J44" s="32">
        <f t="shared" si="17"/>
        <v>1353000</v>
      </c>
      <c r="K44" s="32">
        <f t="shared" si="17"/>
        <v>1894059.823529412</v>
      </c>
      <c r="L44" s="32">
        <f t="shared" si="17"/>
        <v>7484117.2352941176</v>
      </c>
      <c r="M44" s="32">
        <f t="shared" si="17"/>
        <v>0</v>
      </c>
      <c r="N44" s="32">
        <f t="shared" si="17"/>
        <v>386471</v>
      </c>
      <c r="O44" s="32">
        <f t="shared" si="17"/>
        <v>74117648.058823526</v>
      </c>
      <c r="P44" s="65"/>
      <c r="Q44" s="32">
        <f t="shared" si="17"/>
        <v>59850000</v>
      </c>
      <c r="R44" s="32">
        <f t="shared" si="17"/>
        <v>3150000</v>
      </c>
      <c r="S44" s="49">
        <f>V44</f>
        <v>0.05</v>
      </c>
      <c r="T44" s="33" t="s">
        <v>55</v>
      </c>
      <c r="U44" s="58">
        <f>'Załącznik II Decyzji'!K7</f>
        <v>3150000</v>
      </c>
      <c r="V44" s="48">
        <f>U44/D44</f>
        <v>0.05</v>
      </c>
    </row>
    <row r="45" spans="1:22" x14ac:dyDescent="0.25">
      <c r="A45" s="13" t="s">
        <v>99</v>
      </c>
      <c r="B45" s="13" t="s">
        <v>100</v>
      </c>
      <c r="C45" s="13" t="s">
        <v>54</v>
      </c>
      <c r="D45" s="46">
        <f t="shared" si="12"/>
        <v>3066000</v>
      </c>
      <c r="E45" s="46"/>
      <c r="F45" s="87">
        <f>3000000+66000</f>
        <v>3066000</v>
      </c>
      <c r="G45" s="46"/>
      <c r="H45" s="46">
        <f t="shared" si="13"/>
        <v>541059.82352941204</v>
      </c>
      <c r="I45" s="46">
        <f t="shared" si="14"/>
        <v>541059.82352941204</v>
      </c>
      <c r="J45" s="46"/>
      <c r="K45" s="46">
        <f>(F45/0.85)-F45+1</f>
        <v>541059.82352941204</v>
      </c>
      <c r="L45" s="46"/>
      <c r="M45" s="46"/>
      <c r="N45" s="46"/>
      <c r="O45" s="46">
        <f>D45+H45</f>
        <v>3607059.823529412</v>
      </c>
      <c r="P45" s="66">
        <v>0</v>
      </c>
      <c r="Q45" s="87">
        <f>D45-R45</f>
        <v>3066000</v>
      </c>
      <c r="R45" s="87">
        <v>0</v>
      </c>
      <c r="S45" s="56">
        <f t="shared" si="7"/>
        <v>0</v>
      </c>
      <c r="T45" s="47" t="s">
        <v>55</v>
      </c>
      <c r="U45" s="57">
        <f>U44-R44</f>
        <v>0</v>
      </c>
    </row>
    <row r="46" spans="1:22" x14ac:dyDescent="0.25">
      <c r="A46" s="13" t="s">
        <v>101</v>
      </c>
      <c r="B46" s="13" t="s">
        <v>100</v>
      </c>
      <c r="C46" s="13" t="s">
        <v>54</v>
      </c>
      <c r="D46" s="46">
        <f t="shared" si="12"/>
        <v>15334000</v>
      </c>
      <c r="E46" s="46"/>
      <c r="F46" s="87">
        <f>15400000-66000</f>
        <v>15334000</v>
      </c>
      <c r="G46" s="46"/>
      <c r="H46" s="46">
        <f t="shared" si="13"/>
        <v>2706000</v>
      </c>
      <c r="I46" s="46">
        <f t="shared" si="14"/>
        <v>2706000</v>
      </c>
      <c r="J46" s="46">
        <f>((F46/0.85)-F46)/2</f>
        <v>1353000</v>
      </c>
      <c r="K46" s="46">
        <f>((F46/0.85)-F46)/2</f>
        <v>1353000</v>
      </c>
      <c r="L46" s="46"/>
      <c r="M46" s="46"/>
      <c r="N46" s="46"/>
      <c r="O46" s="46">
        <f t="shared" si="5"/>
        <v>18040000</v>
      </c>
      <c r="P46" s="66">
        <v>0</v>
      </c>
      <c r="Q46" s="87">
        <f>D46-R46</f>
        <v>14178178</v>
      </c>
      <c r="R46" s="87">
        <f>847602.74+308219.18+0.08</f>
        <v>1155822</v>
      </c>
      <c r="S46" s="56">
        <f t="shared" si="7"/>
        <v>7.5376418416590582E-2</v>
      </c>
      <c r="T46" s="47" t="s">
        <v>55</v>
      </c>
      <c r="U46" s="35"/>
    </row>
    <row r="47" spans="1:22" x14ac:dyDescent="0.25">
      <c r="A47" s="13" t="s">
        <v>102</v>
      </c>
      <c r="B47" s="13" t="s">
        <v>100</v>
      </c>
      <c r="C47" s="13" t="s">
        <v>54</v>
      </c>
      <c r="D47" s="46">
        <f t="shared" si="12"/>
        <v>5200000</v>
      </c>
      <c r="E47" s="46"/>
      <c r="F47" s="46">
        <v>5200000</v>
      </c>
      <c r="G47" s="46"/>
      <c r="H47" s="46">
        <f t="shared" si="13"/>
        <v>917647.05882352963</v>
      </c>
      <c r="I47" s="46">
        <f t="shared" si="14"/>
        <v>917647.05882352963</v>
      </c>
      <c r="J47" s="46"/>
      <c r="K47" s="46"/>
      <c r="L47" s="46">
        <f>(F47/0.85)-F47</f>
        <v>917647.05882352963</v>
      </c>
      <c r="M47" s="46"/>
      <c r="N47" s="46"/>
      <c r="O47" s="46">
        <f t="shared" si="5"/>
        <v>6117647.0588235296</v>
      </c>
      <c r="P47" s="66">
        <v>0</v>
      </c>
      <c r="Q47" s="46">
        <f t="shared" si="15"/>
        <v>5200000</v>
      </c>
      <c r="R47" s="87">
        <v>0</v>
      </c>
      <c r="S47" s="56">
        <f t="shared" si="7"/>
        <v>0</v>
      </c>
      <c r="T47" s="47" t="s">
        <v>55</v>
      </c>
      <c r="U47" s="35"/>
    </row>
    <row r="48" spans="1:22" x14ac:dyDescent="0.25">
      <c r="A48" s="13" t="s">
        <v>103</v>
      </c>
      <c r="B48" s="13" t="s">
        <v>100</v>
      </c>
      <c r="C48" s="13" t="s">
        <v>54</v>
      </c>
      <c r="D48" s="46">
        <f t="shared" si="12"/>
        <v>6400000</v>
      </c>
      <c r="E48" s="46"/>
      <c r="F48" s="46">
        <v>6400000</v>
      </c>
      <c r="G48" s="46"/>
      <c r="H48" s="46">
        <f t="shared" si="13"/>
        <v>1129411.7647058824</v>
      </c>
      <c r="I48" s="46">
        <f t="shared" si="14"/>
        <v>1129411.7647058824</v>
      </c>
      <c r="J48" s="46"/>
      <c r="K48" s="46"/>
      <c r="L48" s="46">
        <f t="shared" ref="L48:L51" si="18">(F48/0.85)-F48</f>
        <v>1129411.7647058824</v>
      </c>
      <c r="M48" s="46"/>
      <c r="N48" s="46"/>
      <c r="O48" s="46">
        <f t="shared" si="5"/>
        <v>7529411.7647058824</v>
      </c>
      <c r="P48" s="66">
        <v>0</v>
      </c>
      <c r="Q48" s="46">
        <f t="shared" si="15"/>
        <v>6400000</v>
      </c>
      <c r="R48" s="87">
        <v>0</v>
      </c>
      <c r="S48" s="56">
        <f t="shared" si="7"/>
        <v>0</v>
      </c>
      <c r="T48" s="47" t="s">
        <v>55</v>
      </c>
      <c r="U48" s="35"/>
    </row>
    <row r="49" spans="1:22" x14ac:dyDescent="0.25">
      <c r="A49" s="13" t="s">
        <v>104</v>
      </c>
      <c r="B49" s="14" t="s">
        <v>105</v>
      </c>
      <c r="C49" s="13" t="s">
        <v>54</v>
      </c>
      <c r="D49" s="46">
        <f t="shared" si="12"/>
        <v>7480000</v>
      </c>
      <c r="E49" s="46"/>
      <c r="F49" s="46">
        <v>7480000</v>
      </c>
      <c r="G49" s="46"/>
      <c r="H49" s="46">
        <f t="shared" si="13"/>
        <v>1320000</v>
      </c>
      <c r="I49" s="46">
        <f t="shared" si="14"/>
        <v>1320000</v>
      </c>
      <c r="J49" s="46"/>
      <c r="K49" s="46"/>
      <c r="L49" s="46">
        <f t="shared" si="18"/>
        <v>1320000</v>
      </c>
      <c r="M49" s="46"/>
      <c r="N49" s="46"/>
      <c r="O49" s="46">
        <f t="shared" si="5"/>
        <v>8800000</v>
      </c>
      <c r="P49" s="66">
        <v>0</v>
      </c>
      <c r="Q49" s="46">
        <f t="shared" si="15"/>
        <v>7480000</v>
      </c>
      <c r="R49" s="87">
        <v>0</v>
      </c>
      <c r="S49" s="56">
        <f t="shared" si="7"/>
        <v>0</v>
      </c>
      <c r="T49" s="47" t="s">
        <v>55</v>
      </c>
      <c r="U49" s="35"/>
    </row>
    <row r="50" spans="1:22" x14ac:dyDescent="0.25">
      <c r="A50" s="13" t="s">
        <v>106</v>
      </c>
      <c r="B50" s="14" t="s">
        <v>105</v>
      </c>
      <c r="C50" s="13" t="s">
        <v>54</v>
      </c>
      <c r="D50" s="46">
        <f t="shared" si="12"/>
        <v>17520000</v>
      </c>
      <c r="E50" s="46"/>
      <c r="F50" s="46">
        <v>17520000</v>
      </c>
      <c r="G50" s="46"/>
      <c r="H50" s="46">
        <f t="shared" si="13"/>
        <v>3091764.7058823518</v>
      </c>
      <c r="I50" s="46">
        <f t="shared" si="14"/>
        <v>2705293.7058823518</v>
      </c>
      <c r="J50" s="46"/>
      <c r="K50" s="46"/>
      <c r="L50" s="46">
        <f>(F50/0.85)-F50-N50</f>
        <v>2705293.7058823518</v>
      </c>
      <c r="M50" s="46"/>
      <c r="N50" s="46">
        <v>386471</v>
      </c>
      <c r="O50" s="46">
        <f t="shared" si="5"/>
        <v>20611764.705882352</v>
      </c>
      <c r="P50" s="66">
        <v>0</v>
      </c>
      <c r="Q50" s="46">
        <f t="shared" si="15"/>
        <v>17520000</v>
      </c>
      <c r="R50" s="87">
        <v>0</v>
      </c>
      <c r="S50" s="56">
        <f t="shared" si="7"/>
        <v>0</v>
      </c>
      <c r="T50" s="47" t="s">
        <v>55</v>
      </c>
      <c r="U50" s="35"/>
    </row>
    <row r="51" spans="1:22" x14ac:dyDescent="0.25">
      <c r="A51" s="13" t="s">
        <v>107</v>
      </c>
      <c r="B51" s="14" t="s">
        <v>108</v>
      </c>
      <c r="C51" s="13" t="s">
        <v>54</v>
      </c>
      <c r="D51" s="46">
        <f t="shared" si="12"/>
        <v>8000000</v>
      </c>
      <c r="E51" s="46"/>
      <c r="F51" s="46">
        <v>8000000</v>
      </c>
      <c r="G51" s="46"/>
      <c r="H51" s="46">
        <f t="shared" si="13"/>
        <v>1411764.7058823537</v>
      </c>
      <c r="I51" s="46">
        <f t="shared" si="14"/>
        <v>1411764.7058823537</v>
      </c>
      <c r="J51" s="46"/>
      <c r="K51" s="46"/>
      <c r="L51" s="46">
        <f t="shared" si="18"/>
        <v>1411764.7058823537</v>
      </c>
      <c r="M51" s="46"/>
      <c r="N51" s="46"/>
      <c r="O51" s="46">
        <f t="shared" si="5"/>
        <v>9411764.7058823537</v>
      </c>
      <c r="P51" s="66">
        <v>0</v>
      </c>
      <c r="Q51" s="46">
        <f t="shared" si="15"/>
        <v>6005822</v>
      </c>
      <c r="R51" s="87">
        <f>709931+1284247</f>
        <v>1994178</v>
      </c>
      <c r="S51" s="56">
        <f t="shared" si="7"/>
        <v>0.24927225</v>
      </c>
      <c r="T51" s="47" t="s">
        <v>55</v>
      </c>
      <c r="U51" s="35"/>
    </row>
    <row r="52" spans="1:22" x14ac:dyDescent="0.25">
      <c r="A52" s="13" t="s">
        <v>109</v>
      </c>
      <c r="B52" s="14" t="s">
        <v>108</v>
      </c>
      <c r="C52" s="13" t="s">
        <v>54</v>
      </c>
      <c r="D52" s="46">
        <f t="shared" si="12"/>
        <v>0</v>
      </c>
      <c r="E52" s="46"/>
      <c r="F52" s="46">
        <v>0</v>
      </c>
      <c r="G52" s="46"/>
      <c r="H52" s="46">
        <f t="shared" si="13"/>
        <v>0</v>
      </c>
      <c r="I52" s="46">
        <f t="shared" si="14"/>
        <v>0</v>
      </c>
      <c r="J52" s="46"/>
      <c r="K52" s="46"/>
      <c r="L52" s="46"/>
      <c r="M52" s="46"/>
      <c r="N52" s="46"/>
      <c r="O52" s="46">
        <f t="shared" si="5"/>
        <v>0</v>
      </c>
      <c r="P52" s="66">
        <v>0</v>
      </c>
      <c r="Q52" s="46">
        <f t="shared" si="15"/>
        <v>0</v>
      </c>
      <c r="R52" s="46">
        <v>0</v>
      </c>
      <c r="S52" s="56">
        <v>0</v>
      </c>
      <c r="T52" s="47" t="s">
        <v>55</v>
      </c>
      <c r="U52" s="35"/>
    </row>
    <row r="53" spans="1:22" x14ac:dyDescent="0.25">
      <c r="A53" s="11" t="s">
        <v>110</v>
      </c>
      <c r="B53" s="16"/>
      <c r="C53" s="11" t="s">
        <v>54</v>
      </c>
      <c r="D53" s="32">
        <f>SUM(D54:D62)</f>
        <v>96401645</v>
      </c>
      <c r="E53" s="32">
        <f t="shared" ref="E53:R53" si="19">SUM(E54:E62)</f>
        <v>0</v>
      </c>
      <c r="F53" s="32">
        <f t="shared" si="19"/>
        <v>96401645</v>
      </c>
      <c r="G53" s="32">
        <f t="shared" si="19"/>
        <v>0</v>
      </c>
      <c r="H53" s="32">
        <f t="shared" si="19"/>
        <v>17012055.705882356</v>
      </c>
      <c r="I53" s="32">
        <f t="shared" si="19"/>
        <v>13366741.235294122</v>
      </c>
      <c r="J53" s="32">
        <f t="shared" si="19"/>
        <v>0</v>
      </c>
      <c r="K53" s="32">
        <f t="shared" si="19"/>
        <v>864706</v>
      </c>
      <c r="L53" s="32">
        <f t="shared" si="19"/>
        <v>11654976.411764709</v>
      </c>
      <c r="M53" s="32">
        <f t="shared" si="19"/>
        <v>847058.82352941216</v>
      </c>
      <c r="N53" s="32">
        <f t="shared" si="19"/>
        <v>3645314.4705882366</v>
      </c>
      <c r="O53" s="32">
        <f>SUM(O54:O62)</f>
        <v>113413700.70588236</v>
      </c>
      <c r="P53" s="65"/>
      <c r="Q53" s="32">
        <f t="shared" si="19"/>
        <v>91037546</v>
      </c>
      <c r="R53" s="32">
        <f t="shared" si="19"/>
        <v>5364099</v>
      </c>
      <c r="S53" s="49">
        <f>V53</f>
        <v>5.5643230984284552E-2</v>
      </c>
      <c r="T53" s="33" t="s">
        <v>55</v>
      </c>
      <c r="U53" s="55">
        <f>'Załącznik II Decyzji'!K8</f>
        <v>5364099</v>
      </c>
      <c r="V53" s="48">
        <f>U53/D53</f>
        <v>5.5643230984284552E-2</v>
      </c>
    </row>
    <row r="54" spans="1:22" x14ac:dyDescent="0.25">
      <c r="A54" s="13" t="s">
        <v>111</v>
      </c>
      <c r="B54" s="14" t="s">
        <v>112</v>
      </c>
      <c r="C54" s="13" t="s">
        <v>54</v>
      </c>
      <c r="D54" s="46">
        <f t="shared" ref="D54" si="20">E54+F54+G54</f>
        <v>16000000</v>
      </c>
      <c r="E54" s="46"/>
      <c r="F54" s="46">
        <v>16000000</v>
      </c>
      <c r="G54" s="46"/>
      <c r="H54" s="46">
        <f t="shared" ref="H54" si="21">I54+N54</f>
        <v>3105882.3529411783</v>
      </c>
      <c r="I54" s="46">
        <f t="shared" ref="I54" si="22">J54+K54+L54+M54</f>
        <v>3105882.3529411783</v>
      </c>
      <c r="J54" s="46"/>
      <c r="K54" s="46"/>
      <c r="L54" s="46">
        <f>((F54/0.85)-F54)*0.8</f>
        <v>2258823.5294117662</v>
      </c>
      <c r="M54" s="46">
        <f>((F54/0.85)-F54)*0.3</f>
        <v>847058.82352941216</v>
      </c>
      <c r="N54" s="46"/>
      <c r="O54" s="46">
        <f>D54+H54</f>
        <v>19105882.352941178</v>
      </c>
      <c r="P54" s="66">
        <v>0.1</v>
      </c>
      <c r="Q54" s="46">
        <f t="shared" ref="Q54" si="23">D54-R54</f>
        <v>14813274.029999999</v>
      </c>
      <c r="R54" s="87">
        <f>890044.48+296681.49</f>
        <v>1186725.97</v>
      </c>
      <c r="S54" s="56">
        <f t="shared" si="7"/>
        <v>7.4170373124999994E-2</v>
      </c>
      <c r="T54" s="34" t="s">
        <v>55</v>
      </c>
      <c r="U54" s="59">
        <f>U53-R53</f>
        <v>0</v>
      </c>
    </row>
    <row r="55" spans="1:22" x14ac:dyDescent="0.25">
      <c r="A55" s="13" t="s">
        <v>113</v>
      </c>
      <c r="B55" s="14" t="s">
        <v>112</v>
      </c>
      <c r="C55" s="13" t="s">
        <v>54</v>
      </c>
      <c r="D55" s="46">
        <f t="shared" ref="D55:D111" si="24">E55+F55+G55</f>
        <v>10000000</v>
      </c>
      <c r="E55" s="46"/>
      <c r="F55" s="46">
        <v>10000000</v>
      </c>
      <c r="G55" s="46"/>
      <c r="H55" s="46">
        <f t="shared" ref="H55:H62" si="25">I55+N55</f>
        <v>864706</v>
      </c>
      <c r="I55" s="46">
        <f t="shared" ref="I55:I62" si="26">J55+K55+L55+M55</f>
        <v>864706</v>
      </c>
      <c r="J55" s="46"/>
      <c r="K55" s="46">
        <v>864706</v>
      </c>
      <c r="L55" s="46"/>
      <c r="M55" s="46"/>
      <c r="N55" s="46"/>
      <c r="O55" s="46">
        <f t="shared" ref="O55:O79" si="27">D55+H55</f>
        <v>10864706</v>
      </c>
      <c r="P55" s="66">
        <v>0</v>
      </c>
      <c r="Q55" s="46">
        <f t="shared" ref="Q55:Q79" si="28">D55-R55</f>
        <v>10000000</v>
      </c>
      <c r="R55" s="87">
        <v>0</v>
      </c>
      <c r="S55" s="56">
        <f t="shared" si="7"/>
        <v>0</v>
      </c>
      <c r="T55" s="34" t="s">
        <v>55</v>
      </c>
      <c r="U55" s="35"/>
    </row>
    <row r="56" spans="1:22" x14ac:dyDescent="0.25">
      <c r="A56" s="13" t="s">
        <v>114</v>
      </c>
      <c r="B56" s="14" t="s">
        <v>115</v>
      </c>
      <c r="C56" s="13" t="s">
        <v>54</v>
      </c>
      <c r="D56" s="46">
        <f t="shared" si="24"/>
        <v>7150000</v>
      </c>
      <c r="E56" s="46"/>
      <c r="F56" s="46">
        <v>7150000</v>
      </c>
      <c r="G56" s="46"/>
      <c r="H56" s="46">
        <f t="shared" si="25"/>
        <v>1261764.7058823537</v>
      </c>
      <c r="I56" s="46">
        <f t="shared" si="26"/>
        <v>630882.35294117685</v>
      </c>
      <c r="J56" s="46"/>
      <c r="K56" s="46"/>
      <c r="L56" s="46">
        <f>((F56/0.85)-F56)*0.5</f>
        <v>630882.35294117685</v>
      </c>
      <c r="M56" s="46"/>
      <c r="N56" s="46">
        <f>((F56/0.85)-F56)*0.5</f>
        <v>630882.35294117685</v>
      </c>
      <c r="O56" s="46">
        <f t="shared" si="27"/>
        <v>8411764.7058823537</v>
      </c>
      <c r="P56" s="66">
        <v>0</v>
      </c>
      <c r="Q56" s="46">
        <f t="shared" si="28"/>
        <v>5986711.8700000001</v>
      </c>
      <c r="R56" s="46">
        <v>1163288.1299999999</v>
      </c>
      <c r="S56" s="56">
        <f t="shared" si="7"/>
        <v>0.16269764055944055</v>
      </c>
      <c r="T56" s="34" t="s">
        <v>55</v>
      </c>
      <c r="U56" s="35"/>
    </row>
    <row r="57" spans="1:22" x14ac:dyDescent="0.25">
      <c r="A57" s="13" t="s">
        <v>116</v>
      </c>
      <c r="B57" s="14" t="s">
        <v>115</v>
      </c>
      <c r="C57" s="13" t="s">
        <v>54</v>
      </c>
      <c r="D57" s="46">
        <f t="shared" si="24"/>
        <v>565000</v>
      </c>
      <c r="E57" s="46"/>
      <c r="F57" s="46">
        <v>565000</v>
      </c>
      <c r="G57" s="46"/>
      <c r="H57" s="46">
        <f t="shared" si="25"/>
        <v>99705.882352941204</v>
      </c>
      <c r="I57" s="46">
        <f t="shared" si="26"/>
        <v>49852.941176470602</v>
      </c>
      <c r="J57" s="46"/>
      <c r="K57" s="46"/>
      <c r="L57" s="46">
        <f t="shared" ref="L57:L60" si="29">((F57/0.85)-F57)*0.5</f>
        <v>49852.941176470602</v>
      </c>
      <c r="M57" s="46"/>
      <c r="N57" s="46">
        <f t="shared" ref="N57:N60" si="30">((F57/0.85)-F57)*0.5</f>
        <v>49852.941176470602</v>
      </c>
      <c r="O57" s="46">
        <f t="shared" si="27"/>
        <v>664705.8823529412</v>
      </c>
      <c r="P57" s="66">
        <v>0</v>
      </c>
      <c r="Q57" s="46">
        <f t="shared" si="28"/>
        <v>393814.78</v>
      </c>
      <c r="R57" s="46">
        <v>171185.22</v>
      </c>
      <c r="S57" s="56">
        <f t="shared" si="7"/>
        <v>0.30298269026548674</v>
      </c>
      <c r="T57" s="34" t="s">
        <v>55</v>
      </c>
      <c r="U57" s="35"/>
    </row>
    <row r="58" spans="1:22" x14ac:dyDescent="0.25">
      <c r="A58" s="13" t="s">
        <v>117</v>
      </c>
      <c r="B58" s="14" t="s">
        <v>115</v>
      </c>
      <c r="C58" s="13" t="s">
        <v>54</v>
      </c>
      <c r="D58" s="46">
        <f t="shared" si="24"/>
        <v>505000</v>
      </c>
      <c r="E58" s="46"/>
      <c r="F58" s="46">
        <v>505000</v>
      </c>
      <c r="G58" s="46"/>
      <c r="H58" s="46">
        <f t="shared" si="25"/>
        <v>89116.647058823495</v>
      </c>
      <c r="I58" s="46">
        <f t="shared" si="26"/>
        <v>44557.823529411748</v>
      </c>
      <c r="J58" s="46"/>
      <c r="K58" s="46"/>
      <c r="L58" s="46">
        <f>((F58/0.85)-F58)*0.5-1</f>
        <v>44557.823529411748</v>
      </c>
      <c r="M58" s="46"/>
      <c r="N58" s="46">
        <f t="shared" si="30"/>
        <v>44558.823529411748</v>
      </c>
      <c r="O58" s="46">
        <f t="shared" si="27"/>
        <v>594116.6470588235</v>
      </c>
      <c r="P58" s="66">
        <v>0</v>
      </c>
      <c r="Q58" s="46">
        <f t="shared" si="28"/>
        <v>482155.53</v>
      </c>
      <c r="R58" s="46">
        <v>22844.47</v>
      </c>
      <c r="S58" s="56">
        <f t="shared" si="7"/>
        <v>4.5236574257425742E-2</v>
      </c>
      <c r="T58" s="34" t="s">
        <v>55</v>
      </c>
      <c r="U58" s="35"/>
    </row>
    <row r="59" spans="1:22" x14ac:dyDescent="0.25">
      <c r="A59" s="13" t="s">
        <v>118</v>
      </c>
      <c r="B59" s="14" t="s">
        <v>115</v>
      </c>
      <c r="C59" s="13" t="s">
        <v>54</v>
      </c>
      <c r="D59" s="46">
        <f t="shared" si="24"/>
        <v>14655000</v>
      </c>
      <c r="E59" s="46"/>
      <c r="F59" s="46">
        <v>14655000</v>
      </c>
      <c r="G59" s="46"/>
      <c r="H59" s="46">
        <f t="shared" si="25"/>
        <v>2844794.1176470607</v>
      </c>
      <c r="I59" s="46">
        <f t="shared" si="26"/>
        <v>1293088.2352941185</v>
      </c>
      <c r="J59" s="46"/>
      <c r="K59" s="46"/>
      <c r="L59" s="46">
        <f t="shared" si="29"/>
        <v>1293088.2352941185</v>
      </c>
      <c r="M59" s="46"/>
      <c r="N59" s="46">
        <f>((F59/0.85)-F59)*0.6</f>
        <v>1551705.8823529421</v>
      </c>
      <c r="O59" s="46">
        <f t="shared" si="27"/>
        <v>17499794.117647059</v>
      </c>
      <c r="P59" s="66">
        <v>0</v>
      </c>
      <c r="Q59" s="46">
        <f t="shared" si="28"/>
        <v>14655000</v>
      </c>
      <c r="R59" s="46">
        <v>0</v>
      </c>
      <c r="S59" s="56">
        <f t="shared" si="7"/>
        <v>0</v>
      </c>
      <c r="T59" s="34" t="s">
        <v>55</v>
      </c>
      <c r="U59" s="35"/>
    </row>
    <row r="60" spans="1:22" x14ac:dyDescent="0.25">
      <c r="A60" s="13" t="s">
        <v>119</v>
      </c>
      <c r="B60" s="14" t="s">
        <v>115</v>
      </c>
      <c r="C60" s="13" t="s">
        <v>54</v>
      </c>
      <c r="D60" s="46">
        <f t="shared" si="24"/>
        <v>282500</v>
      </c>
      <c r="E60" s="46"/>
      <c r="F60" s="46">
        <v>282500</v>
      </c>
      <c r="G60" s="46"/>
      <c r="H60" s="46">
        <f t="shared" si="25"/>
        <v>49852.941176470602</v>
      </c>
      <c r="I60" s="46">
        <f t="shared" si="26"/>
        <v>24926.470588235301</v>
      </c>
      <c r="J60" s="46"/>
      <c r="K60" s="46"/>
      <c r="L60" s="46">
        <f t="shared" si="29"/>
        <v>24926.470588235301</v>
      </c>
      <c r="M60" s="46"/>
      <c r="N60" s="46">
        <f t="shared" si="30"/>
        <v>24926.470588235301</v>
      </c>
      <c r="O60" s="46">
        <f t="shared" si="27"/>
        <v>332352.9411764706</v>
      </c>
      <c r="P60" s="66">
        <v>0</v>
      </c>
      <c r="Q60" s="46">
        <f t="shared" si="28"/>
        <v>265737.5</v>
      </c>
      <c r="R60" s="46">
        <v>16762.5</v>
      </c>
      <c r="S60" s="56">
        <f t="shared" si="7"/>
        <v>5.9336283185840707E-2</v>
      </c>
      <c r="T60" s="34" t="s">
        <v>55</v>
      </c>
      <c r="U60" s="35"/>
    </row>
    <row r="61" spans="1:22" x14ac:dyDescent="0.25">
      <c r="A61" s="13" t="s">
        <v>120</v>
      </c>
      <c r="B61" s="14" t="s">
        <v>115</v>
      </c>
      <c r="C61" s="13" t="s">
        <v>54</v>
      </c>
      <c r="D61" s="46">
        <f t="shared" si="24"/>
        <v>1842500</v>
      </c>
      <c r="E61" s="46"/>
      <c r="F61" s="46">
        <v>1842500</v>
      </c>
      <c r="G61" s="46"/>
      <c r="H61" s="46">
        <f t="shared" si="25"/>
        <v>325147.05882352963</v>
      </c>
      <c r="I61" s="46">
        <f t="shared" si="26"/>
        <v>325147.05882352963</v>
      </c>
      <c r="J61" s="46"/>
      <c r="K61" s="46"/>
      <c r="L61" s="46">
        <f>((F61/0.85)-F61)-N51</f>
        <v>325147.05882352963</v>
      </c>
      <c r="M61" s="46"/>
      <c r="N61" s="46"/>
      <c r="O61" s="46">
        <f t="shared" si="27"/>
        <v>2167647.0588235296</v>
      </c>
      <c r="P61" s="66">
        <v>0</v>
      </c>
      <c r="Q61" s="46">
        <f t="shared" si="28"/>
        <v>1733172.87</v>
      </c>
      <c r="R61" s="46">
        <v>109327.13</v>
      </c>
      <c r="S61" s="56">
        <f t="shared" si="7"/>
        <v>5.9336298507462693E-2</v>
      </c>
      <c r="T61" s="34" t="s">
        <v>55</v>
      </c>
      <c r="U61" s="35"/>
    </row>
    <row r="62" spans="1:22" x14ac:dyDescent="0.25">
      <c r="A62" s="13" t="s">
        <v>121</v>
      </c>
      <c r="B62" s="14" t="s">
        <v>122</v>
      </c>
      <c r="C62" s="13" t="s">
        <v>54</v>
      </c>
      <c r="D62" s="46">
        <f t="shared" si="24"/>
        <v>45401645</v>
      </c>
      <c r="E62" s="46"/>
      <c r="F62" s="46">
        <v>45401645</v>
      </c>
      <c r="G62" s="46"/>
      <c r="H62" s="46">
        <f t="shared" si="25"/>
        <v>8371086</v>
      </c>
      <c r="I62" s="46">
        <f t="shared" si="26"/>
        <v>7027698</v>
      </c>
      <c r="J62" s="46"/>
      <c r="K62" s="46"/>
      <c r="L62" s="46">
        <f>((F62/0.85)-F62)-N62+359031</f>
        <v>7027698</v>
      </c>
      <c r="M62" s="46"/>
      <c r="N62" s="46">
        <v>1343388</v>
      </c>
      <c r="O62" s="46">
        <f t="shared" si="27"/>
        <v>53772731</v>
      </c>
      <c r="P62" s="66">
        <v>0</v>
      </c>
      <c r="Q62" s="46">
        <f t="shared" si="28"/>
        <v>42707679.420000002</v>
      </c>
      <c r="R62" s="46">
        <v>2693965.58</v>
      </c>
      <c r="S62" s="56">
        <f t="shared" si="7"/>
        <v>5.9336298938067113E-2</v>
      </c>
      <c r="T62" s="34" t="s">
        <v>55</v>
      </c>
      <c r="U62" s="35"/>
    </row>
    <row r="63" spans="1:22" x14ac:dyDescent="0.25">
      <c r="A63" s="11" t="s">
        <v>123</v>
      </c>
      <c r="B63" s="16"/>
      <c r="C63" s="11" t="s">
        <v>54</v>
      </c>
      <c r="D63" s="32">
        <f>SUM(D64:D70)</f>
        <v>282655292</v>
      </c>
      <c r="E63" s="32">
        <f t="shared" ref="E63:O63" si="31">SUM(E64:E70)</f>
        <v>0</v>
      </c>
      <c r="F63" s="32">
        <f t="shared" si="31"/>
        <v>282655292</v>
      </c>
      <c r="G63" s="32">
        <f t="shared" si="31"/>
        <v>0</v>
      </c>
      <c r="H63" s="32">
        <f t="shared" si="31"/>
        <v>49880345.764705889</v>
      </c>
      <c r="I63" s="32">
        <f t="shared" si="31"/>
        <v>48763025.764705889</v>
      </c>
      <c r="J63" s="32">
        <f t="shared" si="31"/>
        <v>647386</v>
      </c>
      <c r="K63" s="32">
        <f t="shared" si="31"/>
        <v>37633588.235294119</v>
      </c>
      <c r="L63" s="32">
        <f t="shared" si="31"/>
        <v>4305580.9411764713</v>
      </c>
      <c r="M63" s="32">
        <f t="shared" si="31"/>
        <v>6176470.5882352963</v>
      </c>
      <c r="N63" s="32">
        <f t="shared" si="31"/>
        <v>1117320</v>
      </c>
      <c r="O63" s="32">
        <f t="shared" si="31"/>
        <v>332535637.7647059</v>
      </c>
      <c r="P63" s="65"/>
      <c r="Q63" s="32">
        <f>SUM(Q64:Q70)</f>
        <v>262869422</v>
      </c>
      <c r="R63" s="32">
        <f>SUM(R64:R70)</f>
        <v>19785870</v>
      </c>
      <c r="S63" s="49">
        <f>V63</f>
        <v>6.9999998443333586E-2</v>
      </c>
      <c r="T63" s="33" t="s">
        <v>55</v>
      </c>
      <c r="U63" s="58">
        <f>'Załącznik II Decyzji'!K9</f>
        <v>19785870</v>
      </c>
      <c r="V63" s="48">
        <f>U63/D63</f>
        <v>6.9999998443333586E-2</v>
      </c>
    </row>
    <row r="64" spans="1:22" x14ac:dyDescent="0.25">
      <c r="A64" s="13" t="s">
        <v>124</v>
      </c>
      <c r="B64" s="14" t="s">
        <v>125</v>
      </c>
      <c r="C64" s="13" t="s">
        <v>54</v>
      </c>
      <c r="D64" s="46">
        <f t="shared" si="24"/>
        <v>138257000</v>
      </c>
      <c r="E64" s="46"/>
      <c r="F64" s="46">
        <v>138257000</v>
      </c>
      <c r="G64" s="46"/>
      <c r="H64" s="46">
        <f t="shared" ref="H64" si="32">I64+N64</f>
        <v>24398294.117647052</v>
      </c>
      <c r="I64" s="46">
        <f t="shared" ref="I64" si="33">J64+K64+L64+M64</f>
        <v>24398294.117647052</v>
      </c>
      <c r="J64" s="46"/>
      <c r="K64" s="46">
        <f>(F64/0.85)-F64</f>
        <v>24398294.117647052</v>
      </c>
      <c r="L64" s="46"/>
      <c r="M64" s="46"/>
      <c r="N64" s="46"/>
      <c r="O64" s="46">
        <f t="shared" si="27"/>
        <v>162655294.11764705</v>
      </c>
      <c r="P64" s="66">
        <v>0</v>
      </c>
      <c r="Q64" s="46">
        <f t="shared" si="28"/>
        <v>120879010</v>
      </c>
      <c r="R64" s="46">
        <v>17377990</v>
      </c>
      <c r="S64" s="56">
        <f t="shared" si="7"/>
        <v>0.12569338261353855</v>
      </c>
      <c r="T64" s="34" t="s">
        <v>55</v>
      </c>
      <c r="U64" s="57">
        <f>U63-R63</f>
        <v>0</v>
      </c>
    </row>
    <row r="65" spans="1:22" x14ac:dyDescent="0.25">
      <c r="A65" s="13" t="s">
        <v>126</v>
      </c>
      <c r="B65" s="14" t="s">
        <v>125</v>
      </c>
      <c r="C65" s="13" t="s">
        <v>54</v>
      </c>
      <c r="D65" s="46">
        <f t="shared" si="24"/>
        <v>8000000</v>
      </c>
      <c r="E65" s="46"/>
      <c r="F65" s="46">
        <v>8000000</v>
      </c>
      <c r="G65" s="46"/>
      <c r="H65" s="46">
        <f t="shared" ref="H65:H70" si="34">I65+N65</f>
        <v>1411764.7058823537</v>
      </c>
      <c r="I65" s="46">
        <f t="shared" ref="I65:I70" si="35">J65+K65+L65+M65</f>
        <v>1411764.7058823537</v>
      </c>
      <c r="J65" s="46"/>
      <c r="K65" s="46"/>
      <c r="L65" s="46">
        <f>(F65/0.85)-F65</f>
        <v>1411764.7058823537</v>
      </c>
      <c r="M65" s="46"/>
      <c r="N65" s="46"/>
      <c r="O65" s="46">
        <f t="shared" si="27"/>
        <v>9411764.7058823537</v>
      </c>
      <c r="P65" s="66">
        <v>0</v>
      </c>
      <c r="Q65" s="46">
        <f t="shared" si="28"/>
        <v>7440000</v>
      </c>
      <c r="R65" s="46">
        <v>560000</v>
      </c>
      <c r="S65" s="56">
        <f t="shared" si="7"/>
        <v>7.0000000000000007E-2</v>
      </c>
      <c r="T65" s="34" t="s">
        <v>55</v>
      </c>
      <c r="U65" s="35"/>
    </row>
    <row r="66" spans="1:22" x14ac:dyDescent="0.25">
      <c r="A66" s="13" t="s">
        <v>127</v>
      </c>
      <c r="B66" s="14" t="s">
        <v>125</v>
      </c>
      <c r="C66" s="13" t="s">
        <v>54</v>
      </c>
      <c r="D66" s="46">
        <f t="shared" si="24"/>
        <v>4000000</v>
      </c>
      <c r="E66" s="46"/>
      <c r="F66" s="46">
        <v>4000000</v>
      </c>
      <c r="G66" s="46"/>
      <c r="H66" s="46">
        <f t="shared" si="34"/>
        <v>705882.35294117685</v>
      </c>
      <c r="I66" s="46">
        <f t="shared" si="35"/>
        <v>705882.35294117685</v>
      </c>
      <c r="J66" s="46"/>
      <c r="K66" s="46"/>
      <c r="L66" s="46">
        <f t="shared" ref="L66:L67" si="36">(F66/0.85)-F66</f>
        <v>705882.35294117685</v>
      </c>
      <c r="M66" s="46"/>
      <c r="N66" s="46"/>
      <c r="O66" s="46">
        <f t="shared" si="27"/>
        <v>4705882.3529411769</v>
      </c>
      <c r="P66" s="66">
        <v>0</v>
      </c>
      <c r="Q66" s="46">
        <f t="shared" si="28"/>
        <v>3720000</v>
      </c>
      <c r="R66" s="46">
        <v>280000</v>
      </c>
      <c r="S66" s="56">
        <f t="shared" si="7"/>
        <v>7.0000000000000007E-2</v>
      </c>
      <c r="T66" s="34" t="s">
        <v>55</v>
      </c>
      <c r="U66" s="35"/>
    </row>
    <row r="67" spans="1:22" x14ac:dyDescent="0.25">
      <c r="A67" s="13" t="s">
        <v>128</v>
      </c>
      <c r="B67" s="14" t="s">
        <v>125</v>
      </c>
      <c r="C67" s="13" t="s">
        <v>54</v>
      </c>
      <c r="D67" s="46">
        <f t="shared" si="24"/>
        <v>12398292</v>
      </c>
      <c r="E67" s="46"/>
      <c r="F67" s="46">
        <v>12398292</v>
      </c>
      <c r="G67" s="46"/>
      <c r="H67" s="46">
        <f t="shared" si="34"/>
        <v>2187933.8823529407</v>
      </c>
      <c r="I67" s="46">
        <f t="shared" si="35"/>
        <v>2187933.8823529407</v>
      </c>
      <c r="J67" s="46"/>
      <c r="K67" s="46"/>
      <c r="L67" s="46">
        <f t="shared" si="36"/>
        <v>2187933.8823529407</v>
      </c>
      <c r="M67" s="46"/>
      <c r="N67" s="46"/>
      <c r="O67" s="46">
        <f t="shared" si="27"/>
        <v>14586225.882352941</v>
      </c>
      <c r="P67" s="66">
        <v>0</v>
      </c>
      <c r="Q67" s="46">
        <f t="shared" si="28"/>
        <v>10830412</v>
      </c>
      <c r="R67" s="46">
        <v>1567880</v>
      </c>
      <c r="S67" s="56">
        <f t="shared" si="7"/>
        <v>0.12645935424008403</v>
      </c>
      <c r="T67" s="34" t="s">
        <v>55</v>
      </c>
      <c r="U67" s="35"/>
    </row>
    <row r="68" spans="1:22" x14ac:dyDescent="0.25">
      <c r="A68" s="13" t="s">
        <v>129</v>
      </c>
      <c r="B68" s="14" t="s">
        <v>130</v>
      </c>
      <c r="C68" s="13" t="s">
        <v>54</v>
      </c>
      <c r="D68" s="46">
        <f t="shared" si="24"/>
        <v>35000000</v>
      </c>
      <c r="E68" s="46"/>
      <c r="F68" s="46">
        <v>35000000</v>
      </c>
      <c r="G68" s="46"/>
      <c r="H68" s="46">
        <f t="shared" si="34"/>
        <v>6176470.5882352963</v>
      </c>
      <c r="I68" s="46">
        <f t="shared" si="35"/>
        <v>6176470.5882352963</v>
      </c>
      <c r="J68" s="46"/>
      <c r="K68" s="46"/>
      <c r="L68" s="46"/>
      <c r="M68" s="46">
        <f>(F68/0.85)-F68</f>
        <v>6176470.5882352963</v>
      </c>
      <c r="N68" s="46"/>
      <c r="O68" s="46">
        <f t="shared" si="27"/>
        <v>41176470.588235296</v>
      </c>
      <c r="P68" s="66">
        <v>0</v>
      </c>
      <c r="Q68" s="46">
        <f t="shared" si="28"/>
        <v>35000000</v>
      </c>
      <c r="R68" s="46">
        <v>0</v>
      </c>
      <c r="S68" s="56">
        <f t="shared" si="7"/>
        <v>0</v>
      </c>
      <c r="T68" s="34" t="s">
        <v>55</v>
      </c>
      <c r="U68" s="35"/>
    </row>
    <row r="69" spans="1:22" x14ac:dyDescent="0.25">
      <c r="A69" s="13" t="s">
        <v>131</v>
      </c>
      <c r="B69" s="14" t="s">
        <v>130</v>
      </c>
      <c r="C69" s="13" t="s">
        <v>54</v>
      </c>
      <c r="D69" s="46">
        <f t="shared" si="24"/>
        <v>75000000</v>
      </c>
      <c r="E69" s="46"/>
      <c r="F69" s="46">
        <v>75000000</v>
      </c>
      <c r="G69" s="46"/>
      <c r="H69" s="46">
        <f t="shared" si="34"/>
        <v>13235294.117647067</v>
      </c>
      <c r="I69" s="46">
        <f t="shared" si="35"/>
        <v>13235294.117647067</v>
      </c>
      <c r="J69" s="46"/>
      <c r="K69" s="46">
        <f>(F69/0.85)-F69</f>
        <v>13235294.117647067</v>
      </c>
      <c r="L69" s="46"/>
      <c r="M69" s="46"/>
      <c r="N69" s="46"/>
      <c r="O69" s="46">
        <f t="shared" si="27"/>
        <v>88235294.117647067</v>
      </c>
      <c r="P69" s="66">
        <v>0</v>
      </c>
      <c r="Q69" s="46">
        <f t="shared" si="28"/>
        <v>75000000</v>
      </c>
      <c r="R69" s="46">
        <v>0</v>
      </c>
      <c r="S69" s="56">
        <f t="shared" si="7"/>
        <v>0</v>
      </c>
      <c r="T69" s="34" t="s">
        <v>55</v>
      </c>
      <c r="U69" s="35"/>
    </row>
    <row r="70" spans="1:22" x14ac:dyDescent="0.25">
      <c r="A70" s="13" t="s">
        <v>132</v>
      </c>
      <c r="B70" s="14" t="s">
        <v>133</v>
      </c>
      <c r="C70" s="13" t="s">
        <v>54</v>
      </c>
      <c r="D70" s="46">
        <f t="shared" si="24"/>
        <v>10000000</v>
      </c>
      <c r="E70" s="46"/>
      <c r="F70" s="46">
        <v>10000000</v>
      </c>
      <c r="G70" s="46"/>
      <c r="H70" s="46">
        <f t="shared" si="34"/>
        <v>1764706</v>
      </c>
      <c r="I70" s="46">
        <f t="shared" si="35"/>
        <v>647386</v>
      </c>
      <c r="J70" s="46">
        <v>647386</v>
      </c>
      <c r="K70" s="46"/>
      <c r="L70" s="46"/>
      <c r="M70" s="46"/>
      <c r="N70" s="46">
        <v>1117320</v>
      </c>
      <c r="O70" s="46">
        <f t="shared" si="27"/>
        <v>11764706</v>
      </c>
      <c r="P70" s="66">
        <v>0</v>
      </c>
      <c r="Q70" s="46">
        <f t="shared" si="28"/>
        <v>10000000</v>
      </c>
      <c r="R70" s="46">
        <v>0</v>
      </c>
      <c r="S70" s="56">
        <f t="shared" si="7"/>
        <v>0</v>
      </c>
      <c r="T70" s="34" t="s">
        <v>55</v>
      </c>
      <c r="U70" s="35"/>
    </row>
    <row r="71" spans="1:22" x14ac:dyDescent="0.25">
      <c r="A71" s="11" t="s">
        <v>134</v>
      </c>
      <c r="B71" s="16"/>
      <c r="C71" s="11" t="s">
        <v>54</v>
      </c>
      <c r="D71" s="32">
        <f>SUM(D72:D79)</f>
        <v>174000000</v>
      </c>
      <c r="E71" s="32">
        <f t="shared" ref="E71:G71" si="37">SUM(E72:E79)</f>
        <v>0</v>
      </c>
      <c r="F71" s="32">
        <f t="shared" si="37"/>
        <v>0</v>
      </c>
      <c r="G71" s="32">
        <f t="shared" si="37"/>
        <v>174000000</v>
      </c>
      <c r="H71" s="32">
        <f t="shared" ref="H71" si="38">SUM(H72:H79)</f>
        <v>30705883</v>
      </c>
      <c r="I71" s="32">
        <f t="shared" ref="I71" si="39">SUM(I72:I79)</f>
        <v>21792971</v>
      </c>
      <c r="J71" s="32">
        <f t="shared" ref="J71" si="40">SUM(J72:J79)</f>
        <v>7012264</v>
      </c>
      <c r="K71" s="32">
        <f t="shared" ref="K71" si="41">SUM(K72:K79)</f>
        <v>0</v>
      </c>
      <c r="L71" s="32">
        <f t="shared" ref="L71" si="42">SUM(L72:L79)</f>
        <v>14780707</v>
      </c>
      <c r="M71" s="32">
        <f t="shared" ref="M71" si="43">SUM(M72:M79)</f>
        <v>0</v>
      </c>
      <c r="N71" s="32">
        <f t="shared" ref="N71" si="44">SUM(N72:N79)</f>
        <v>8912912</v>
      </c>
      <c r="O71" s="32">
        <f t="shared" ref="O71" si="45">SUM(O72:O79)</f>
        <v>204705883</v>
      </c>
      <c r="P71" s="65"/>
      <c r="Q71" s="32">
        <f t="shared" ref="Q71" si="46">SUM(Q72:Q79)</f>
        <v>161845000</v>
      </c>
      <c r="R71" s="32">
        <f t="shared" ref="R71" si="47">SUM(R72:R79)</f>
        <v>12155000</v>
      </c>
      <c r="S71" s="49">
        <f>V71</f>
        <v>6.9856321839080457E-2</v>
      </c>
      <c r="T71" s="33" t="s">
        <v>55</v>
      </c>
      <c r="U71" s="55">
        <f>'Załącznik II Decyzji'!K10</f>
        <v>12155000</v>
      </c>
      <c r="V71" s="48">
        <f>U71/D71</f>
        <v>6.9856321839080457E-2</v>
      </c>
    </row>
    <row r="72" spans="1:22" x14ac:dyDescent="0.25">
      <c r="A72" s="13" t="s">
        <v>135</v>
      </c>
      <c r="B72" s="14" t="s">
        <v>136</v>
      </c>
      <c r="C72" s="13" t="s">
        <v>54</v>
      </c>
      <c r="D72" s="46">
        <f t="shared" si="24"/>
        <v>27990000</v>
      </c>
      <c r="E72" s="46"/>
      <c r="F72" s="46"/>
      <c r="G72" s="46">
        <v>27990000</v>
      </c>
      <c r="H72" s="46">
        <f t="shared" ref="H72" si="48">I72+N72</f>
        <v>5792648</v>
      </c>
      <c r="I72" s="46">
        <f t="shared" ref="I72" si="49">J72+K72+L72+M72</f>
        <v>0</v>
      </c>
      <c r="J72" s="46"/>
      <c r="K72" s="46"/>
      <c r="L72" s="46"/>
      <c r="M72" s="46"/>
      <c r="N72" s="46">
        <f>4939412+853236</f>
        <v>5792648</v>
      </c>
      <c r="O72" s="46">
        <f t="shared" si="27"/>
        <v>33782648</v>
      </c>
      <c r="P72" s="66">
        <v>0</v>
      </c>
      <c r="Q72" s="46">
        <f t="shared" si="28"/>
        <v>26034722</v>
      </c>
      <c r="R72" s="46">
        <v>1955278</v>
      </c>
      <c r="S72" s="56">
        <f>R72/G72</f>
        <v>6.9856305823508394E-2</v>
      </c>
      <c r="T72" s="47" t="s">
        <v>55</v>
      </c>
      <c r="U72" s="57">
        <f>U71-R71</f>
        <v>0</v>
      </c>
    </row>
    <row r="73" spans="1:22" x14ac:dyDescent="0.25">
      <c r="A73" s="13" t="s">
        <v>137</v>
      </c>
      <c r="B73" s="14" t="s">
        <v>136</v>
      </c>
      <c r="C73" s="13" t="s">
        <v>54</v>
      </c>
      <c r="D73" s="46">
        <f t="shared" si="24"/>
        <v>3600000</v>
      </c>
      <c r="E73" s="46"/>
      <c r="F73" s="46"/>
      <c r="G73" s="46">
        <v>3600000</v>
      </c>
      <c r="H73" s="46">
        <f t="shared" ref="H73:H79" si="50">I73+N73</f>
        <v>635294</v>
      </c>
      <c r="I73" s="46">
        <f t="shared" ref="I73:I79" si="51">J73+K73+L73+M73</f>
        <v>0</v>
      </c>
      <c r="J73" s="46"/>
      <c r="K73" s="46"/>
      <c r="L73" s="46"/>
      <c r="M73" s="46"/>
      <c r="N73" s="46">
        <v>635294</v>
      </c>
      <c r="O73" s="46">
        <f t="shared" si="27"/>
        <v>4235294</v>
      </c>
      <c r="P73" s="66">
        <v>0</v>
      </c>
      <c r="Q73" s="46">
        <f t="shared" si="28"/>
        <v>3348517</v>
      </c>
      <c r="R73" s="46">
        <v>251483</v>
      </c>
      <c r="S73" s="56">
        <f t="shared" ref="S73:S98" si="52">R73/G73</f>
        <v>6.9856388888888885E-2</v>
      </c>
      <c r="T73" s="47" t="s">
        <v>55</v>
      </c>
      <c r="U73" s="35"/>
    </row>
    <row r="74" spans="1:22" x14ac:dyDescent="0.25">
      <c r="A74" s="13" t="s">
        <v>138</v>
      </c>
      <c r="B74" s="14" t="s">
        <v>136</v>
      </c>
      <c r="C74" s="13" t="s">
        <v>54</v>
      </c>
      <c r="D74" s="46">
        <f t="shared" si="24"/>
        <v>3510000</v>
      </c>
      <c r="E74" s="46"/>
      <c r="F74" s="46"/>
      <c r="G74" s="46">
        <v>3510000</v>
      </c>
      <c r="H74" s="46">
        <f t="shared" si="50"/>
        <v>619412</v>
      </c>
      <c r="I74" s="46">
        <f t="shared" si="51"/>
        <v>0</v>
      </c>
      <c r="J74" s="46"/>
      <c r="K74" s="46"/>
      <c r="L74" s="46"/>
      <c r="M74" s="46"/>
      <c r="N74" s="46">
        <v>619412</v>
      </c>
      <c r="O74" s="46">
        <f t="shared" si="27"/>
        <v>4129412</v>
      </c>
      <c r="P74" s="66">
        <v>0</v>
      </c>
      <c r="Q74" s="46">
        <f t="shared" si="28"/>
        <v>3264804</v>
      </c>
      <c r="R74" s="46">
        <v>245196</v>
      </c>
      <c r="S74" s="56">
        <f t="shared" si="52"/>
        <v>6.9856410256410262E-2</v>
      </c>
      <c r="T74" s="47" t="s">
        <v>55</v>
      </c>
      <c r="U74" s="35"/>
    </row>
    <row r="75" spans="1:22" x14ac:dyDescent="0.25">
      <c r="A75" s="13" t="s">
        <v>139</v>
      </c>
      <c r="B75" s="14" t="s">
        <v>140</v>
      </c>
      <c r="C75" s="13" t="s">
        <v>54</v>
      </c>
      <c r="D75" s="46">
        <f t="shared" si="24"/>
        <v>18000000</v>
      </c>
      <c r="E75" s="46"/>
      <c r="F75" s="46"/>
      <c r="G75" s="46">
        <v>18000000</v>
      </c>
      <c r="H75" s="46">
        <f t="shared" si="50"/>
        <v>3176470</v>
      </c>
      <c r="I75" s="46">
        <f t="shared" si="51"/>
        <v>3176470</v>
      </c>
      <c r="J75" s="46">
        <v>941176</v>
      </c>
      <c r="K75" s="46"/>
      <c r="L75" s="46">
        <v>2235294</v>
      </c>
      <c r="M75" s="46"/>
      <c r="N75" s="46">
        <f>2235294-2235294</f>
        <v>0</v>
      </c>
      <c r="O75" s="46">
        <f t="shared" si="27"/>
        <v>21176470</v>
      </c>
      <c r="P75" s="66">
        <v>0</v>
      </c>
      <c r="Q75" s="46">
        <f t="shared" si="28"/>
        <v>16742586</v>
      </c>
      <c r="R75" s="46">
        <v>1257414</v>
      </c>
      <c r="S75" s="56">
        <f t="shared" si="52"/>
        <v>6.985633333333334E-2</v>
      </c>
      <c r="T75" s="47" t="s">
        <v>55</v>
      </c>
      <c r="U75" s="35"/>
    </row>
    <row r="76" spans="1:22" x14ac:dyDescent="0.25">
      <c r="A76" s="13" t="s">
        <v>141</v>
      </c>
      <c r="B76" s="14" t="s">
        <v>142</v>
      </c>
      <c r="C76" s="13" t="s">
        <v>54</v>
      </c>
      <c r="D76" s="46">
        <f t="shared" si="24"/>
        <v>87000000</v>
      </c>
      <c r="E76" s="46"/>
      <c r="F76" s="46"/>
      <c r="G76" s="46">
        <v>87000000</v>
      </c>
      <c r="H76" s="46">
        <f t="shared" si="50"/>
        <v>15172941</v>
      </c>
      <c r="I76" s="46">
        <f t="shared" si="51"/>
        <v>15151207</v>
      </c>
      <c r="J76" s="46">
        <v>2605794</v>
      </c>
      <c r="K76" s="46"/>
      <c r="L76" s="46">
        <v>12545413</v>
      </c>
      <c r="M76" s="46"/>
      <c r="N76" s="46">
        <v>21734</v>
      </c>
      <c r="O76" s="46">
        <f t="shared" si="27"/>
        <v>102172941</v>
      </c>
      <c r="P76" s="66">
        <v>0.1</v>
      </c>
      <c r="Q76" s="46">
        <f t="shared" si="28"/>
        <v>80922500</v>
      </c>
      <c r="R76" s="46">
        <v>6077500</v>
      </c>
      <c r="S76" s="56">
        <f t="shared" si="52"/>
        <v>6.9856321839080457E-2</v>
      </c>
      <c r="T76" s="47" t="s">
        <v>55</v>
      </c>
      <c r="U76" s="35"/>
    </row>
    <row r="77" spans="1:22" x14ac:dyDescent="0.25">
      <c r="A77" s="13" t="s">
        <v>143</v>
      </c>
      <c r="B77" s="14" t="s">
        <v>144</v>
      </c>
      <c r="C77" s="13" t="s">
        <v>54</v>
      </c>
      <c r="D77" s="46">
        <f t="shared" si="24"/>
        <v>21900000</v>
      </c>
      <c r="E77" s="46"/>
      <c r="F77" s="46"/>
      <c r="G77" s="46">
        <v>21900000</v>
      </c>
      <c r="H77" s="46">
        <f t="shared" si="50"/>
        <v>3851471</v>
      </c>
      <c r="I77" s="46">
        <f t="shared" si="51"/>
        <v>2567647</v>
      </c>
      <c r="J77" s="46">
        <v>2567647</v>
      </c>
      <c r="K77" s="46"/>
      <c r="L77" s="46"/>
      <c r="M77" s="46"/>
      <c r="N77" s="46">
        <v>1283824</v>
      </c>
      <c r="O77" s="46">
        <f t="shared" si="27"/>
        <v>25751471</v>
      </c>
      <c r="P77" s="66">
        <v>0.2</v>
      </c>
      <c r="Q77" s="46">
        <f t="shared" si="28"/>
        <v>20370147</v>
      </c>
      <c r="R77" s="46">
        <v>1529853</v>
      </c>
      <c r="S77" s="56">
        <f t="shared" si="52"/>
        <v>6.9856301369863011E-2</v>
      </c>
      <c r="T77" s="47" t="s">
        <v>55</v>
      </c>
      <c r="U77" s="35"/>
    </row>
    <row r="78" spans="1:22" x14ac:dyDescent="0.25">
      <c r="A78" s="13" t="s">
        <v>145</v>
      </c>
      <c r="B78" s="14" t="s">
        <v>144</v>
      </c>
      <c r="C78" s="13" t="s">
        <v>54</v>
      </c>
      <c r="D78" s="46">
        <f t="shared" si="24"/>
        <v>5000000</v>
      </c>
      <c r="E78" s="46"/>
      <c r="F78" s="46"/>
      <c r="G78" s="46">
        <v>5000000</v>
      </c>
      <c r="H78" s="46">
        <f t="shared" si="50"/>
        <v>222353</v>
      </c>
      <c r="I78" s="46">
        <f t="shared" si="51"/>
        <v>74118</v>
      </c>
      <c r="J78" s="46">
        <v>74118</v>
      </c>
      <c r="K78" s="46"/>
      <c r="L78" s="46"/>
      <c r="M78" s="46"/>
      <c r="N78" s="46">
        <v>148235</v>
      </c>
      <c r="O78" s="46">
        <f t="shared" si="27"/>
        <v>5222353</v>
      </c>
      <c r="P78" s="66">
        <v>0.1</v>
      </c>
      <c r="Q78" s="46">
        <f t="shared" si="28"/>
        <v>4650718</v>
      </c>
      <c r="R78" s="46">
        <v>349282</v>
      </c>
      <c r="S78" s="56">
        <f t="shared" si="52"/>
        <v>6.9856399999999999E-2</v>
      </c>
      <c r="T78" s="47" t="s">
        <v>55</v>
      </c>
      <c r="U78" s="35"/>
    </row>
    <row r="79" spans="1:22" x14ac:dyDescent="0.25">
      <c r="A79" s="17" t="s">
        <v>146</v>
      </c>
      <c r="B79" s="18" t="s">
        <v>147</v>
      </c>
      <c r="C79" s="17" t="s">
        <v>54</v>
      </c>
      <c r="D79" s="46">
        <f t="shared" si="24"/>
        <v>7000000</v>
      </c>
      <c r="E79" s="46"/>
      <c r="F79" s="46"/>
      <c r="G79" s="46">
        <v>7000000</v>
      </c>
      <c r="H79" s="46">
        <f t="shared" si="50"/>
        <v>1235294</v>
      </c>
      <c r="I79" s="46">
        <f t="shared" si="51"/>
        <v>823529</v>
      </c>
      <c r="J79" s="46">
        <v>823529</v>
      </c>
      <c r="K79" s="46"/>
      <c r="L79" s="46"/>
      <c r="M79" s="46"/>
      <c r="N79" s="46">
        <v>411765</v>
      </c>
      <c r="O79" s="46">
        <f t="shared" si="27"/>
        <v>8235294</v>
      </c>
      <c r="P79" s="66">
        <v>0.1</v>
      </c>
      <c r="Q79" s="46">
        <f t="shared" si="28"/>
        <v>6511006</v>
      </c>
      <c r="R79" s="46">
        <v>488994</v>
      </c>
      <c r="S79" s="56">
        <f t="shared" si="52"/>
        <v>6.9856285714285718E-2</v>
      </c>
      <c r="T79" s="47" t="s">
        <v>55</v>
      </c>
      <c r="U79" s="35"/>
    </row>
    <row r="80" spans="1:22" x14ac:dyDescent="0.25">
      <c r="A80" s="11" t="s">
        <v>148</v>
      </c>
      <c r="B80" s="16"/>
      <c r="C80" s="11" t="s">
        <v>54</v>
      </c>
      <c r="D80" s="32">
        <f>SUM(D81:D87)</f>
        <v>106180000</v>
      </c>
      <c r="E80" s="32">
        <f t="shared" ref="E80:R80" si="53">SUM(E81:E87)</f>
        <v>0</v>
      </c>
      <c r="F80" s="32">
        <f t="shared" si="53"/>
        <v>0</v>
      </c>
      <c r="G80" s="32">
        <f t="shared" si="53"/>
        <v>106180000</v>
      </c>
      <c r="H80" s="32">
        <f t="shared" si="53"/>
        <v>18737648</v>
      </c>
      <c r="I80" s="32">
        <f t="shared" si="53"/>
        <v>12635462</v>
      </c>
      <c r="J80" s="32">
        <f t="shared" si="53"/>
        <v>9849404</v>
      </c>
      <c r="K80" s="32">
        <f t="shared" si="53"/>
        <v>250539</v>
      </c>
      <c r="L80" s="32">
        <f t="shared" si="53"/>
        <v>0</v>
      </c>
      <c r="M80" s="32">
        <f t="shared" si="53"/>
        <v>2535519</v>
      </c>
      <c r="N80" s="32">
        <f t="shared" si="53"/>
        <v>6102186</v>
      </c>
      <c r="O80" s="32">
        <f t="shared" si="53"/>
        <v>124917648</v>
      </c>
      <c r="P80" s="65"/>
      <c r="Q80" s="32">
        <f t="shared" si="53"/>
        <v>98747400</v>
      </c>
      <c r="R80" s="32">
        <f t="shared" si="53"/>
        <v>7432600</v>
      </c>
      <c r="S80" s="49">
        <f>V80</f>
        <v>7.0000000000000007E-2</v>
      </c>
      <c r="T80" s="33" t="s">
        <v>55</v>
      </c>
      <c r="U80" s="55">
        <f>'Załącznik II Decyzji'!K11</f>
        <v>7432600</v>
      </c>
      <c r="V80" s="48">
        <f>U80/D80</f>
        <v>7.0000000000000007E-2</v>
      </c>
    </row>
    <row r="81" spans="1:22" x14ac:dyDescent="0.25">
      <c r="A81" s="26" t="s">
        <v>149</v>
      </c>
      <c r="B81" s="27" t="s">
        <v>150</v>
      </c>
      <c r="C81" s="26" t="s">
        <v>54</v>
      </c>
      <c r="D81" s="46">
        <f t="shared" si="24"/>
        <v>37830000</v>
      </c>
      <c r="E81" s="46"/>
      <c r="F81" s="46"/>
      <c r="G81" s="46">
        <v>37830000</v>
      </c>
      <c r="H81" s="46">
        <f t="shared" ref="H81" si="54">I81+N81</f>
        <v>7562648</v>
      </c>
      <c r="I81" s="46">
        <f t="shared" ref="I81" si="55">J81+K81+L81+M81</f>
        <v>4788931</v>
      </c>
      <c r="J81" s="46">
        <v>3253412</v>
      </c>
      <c r="K81" s="46"/>
      <c r="L81" s="46"/>
      <c r="M81" s="46">
        <v>1535519</v>
      </c>
      <c r="N81" s="46">
        <f>11248941-6939705-1535519</f>
        <v>2773717</v>
      </c>
      <c r="O81" s="46">
        <f t="shared" ref="O81" si="56">D81+H81</f>
        <v>45392648</v>
      </c>
      <c r="P81" s="91">
        <v>0.2</v>
      </c>
      <c r="Q81" s="46">
        <f t="shared" ref="Q81" si="57">D81-R81</f>
        <v>30397400</v>
      </c>
      <c r="R81" s="46">
        <v>7432600</v>
      </c>
      <c r="S81" s="56">
        <f t="shared" si="52"/>
        <v>0.19647369812318266</v>
      </c>
      <c r="T81" s="34" t="s">
        <v>55</v>
      </c>
      <c r="U81" s="57">
        <f>U80-R80</f>
        <v>0</v>
      </c>
    </row>
    <row r="82" spans="1:22" x14ac:dyDescent="0.25">
      <c r="A82" s="28" t="s">
        <v>151</v>
      </c>
      <c r="B82" s="29" t="s">
        <v>150</v>
      </c>
      <c r="C82" s="28" t="s">
        <v>54</v>
      </c>
      <c r="D82" s="46">
        <f t="shared" si="24"/>
        <v>12850000</v>
      </c>
      <c r="E82" s="46"/>
      <c r="F82" s="46"/>
      <c r="G82" s="46">
        <v>12850000</v>
      </c>
      <c r="H82" s="46">
        <f t="shared" ref="H82:H87" si="58">I82+N82</f>
        <v>2267647</v>
      </c>
      <c r="I82" s="46">
        <f t="shared" ref="I82:I87" si="59">J82+K82+L82+M82</f>
        <v>1511765</v>
      </c>
      <c r="J82" s="46">
        <v>1511765</v>
      </c>
      <c r="K82" s="46"/>
      <c r="L82" s="46"/>
      <c r="M82" s="46"/>
      <c r="N82" s="46">
        <v>755882</v>
      </c>
      <c r="O82" s="46">
        <f t="shared" ref="O82:O87" si="60">D82+H82</f>
        <v>15117647</v>
      </c>
      <c r="P82" s="91">
        <v>0.2</v>
      </c>
      <c r="Q82" s="46">
        <f t="shared" ref="Q82:Q87" si="61">D82-R82</f>
        <v>12850000</v>
      </c>
      <c r="R82" s="46"/>
      <c r="S82" s="56">
        <f t="shared" si="52"/>
        <v>0</v>
      </c>
      <c r="T82" s="34" t="s">
        <v>55</v>
      </c>
      <c r="U82" s="35"/>
    </row>
    <row r="83" spans="1:22" x14ac:dyDescent="0.25">
      <c r="A83" s="28" t="s">
        <v>152</v>
      </c>
      <c r="B83" s="29" t="s">
        <v>153</v>
      </c>
      <c r="C83" s="28" t="s">
        <v>54</v>
      </c>
      <c r="D83" s="46">
        <f t="shared" si="24"/>
        <v>17280281</v>
      </c>
      <c r="E83" s="46"/>
      <c r="F83" s="46"/>
      <c r="G83" s="46">
        <v>17280281</v>
      </c>
      <c r="H83" s="46">
        <f t="shared" si="58"/>
        <v>3049461</v>
      </c>
      <c r="I83" s="46">
        <f t="shared" si="59"/>
        <v>2078857</v>
      </c>
      <c r="J83" s="46">
        <v>2078857</v>
      </c>
      <c r="K83" s="46"/>
      <c r="L83" s="46"/>
      <c r="M83" s="46"/>
      <c r="N83" s="46">
        <v>970604</v>
      </c>
      <c r="O83" s="46">
        <f t="shared" si="60"/>
        <v>20329742</v>
      </c>
      <c r="P83" s="91">
        <v>0.1</v>
      </c>
      <c r="Q83" s="46">
        <f t="shared" si="61"/>
        <v>17280281</v>
      </c>
      <c r="R83" s="46"/>
      <c r="S83" s="56">
        <f t="shared" si="52"/>
        <v>0</v>
      </c>
      <c r="T83" s="34" t="s">
        <v>55</v>
      </c>
      <c r="U83" s="35"/>
    </row>
    <row r="84" spans="1:22" x14ac:dyDescent="0.25">
      <c r="A84" s="28" t="s">
        <v>154</v>
      </c>
      <c r="B84" s="29" t="s">
        <v>153</v>
      </c>
      <c r="C84" s="28" t="s">
        <v>54</v>
      </c>
      <c r="D84" s="46">
        <f t="shared" si="24"/>
        <v>1300000</v>
      </c>
      <c r="E84" s="46"/>
      <c r="F84" s="46"/>
      <c r="G84" s="46">
        <v>1300000</v>
      </c>
      <c r="H84" s="46">
        <f t="shared" si="58"/>
        <v>229412</v>
      </c>
      <c r="I84" s="46">
        <f t="shared" si="59"/>
        <v>107059</v>
      </c>
      <c r="J84" s="46">
        <v>107059</v>
      </c>
      <c r="K84" s="46"/>
      <c r="L84" s="46"/>
      <c r="M84" s="46"/>
      <c r="N84" s="46">
        <v>122353</v>
      </c>
      <c r="O84" s="46">
        <f t="shared" si="60"/>
        <v>1529412</v>
      </c>
      <c r="P84" s="91">
        <v>0.1</v>
      </c>
      <c r="Q84" s="46">
        <f t="shared" si="61"/>
        <v>1300000</v>
      </c>
      <c r="R84" s="46"/>
      <c r="S84" s="56">
        <f t="shared" si="52"/>
        <v>0</v>
      </c>
      <c r="T84" s="34" t="s">
        <v>55</v>
      </c>
      <c r="U84" s="35"/>
    </row>
    <row r="85" spans="1:22" x14ac:dyDescent="0.25">
      <c r="A85" s="28" t="s">
        <v>155</v>
      </c>
      <c r="B85" s="29" t="s">
        <v>153</v>
      </c>
      <c r="C85" s="28" t="s">
        <v>54</v>
      </c>
      <c r="D85" s="46">
        <f t="shared" si="24"/>
        <v>1419719</v>
      </c>
      <c r="E85" s="46"/>
      <c r="F85" s="46"/>
      <c r="G85" s="46">
        <v>1419719</v>
      </c>
      <c r="H85" s="46">
        <f t="shared" si="58"/>
        <v>250539</v>
      </c>
      <c r="I85" s="46">
        <f t="shared" si="59"/>
        <v>250539</v>
      </c>
      <c r="J85" s="46">
        <v>0</v>
      </c>
      <c r="K85" s="46">
        <v>250539</v>
      </c>
      <c r="L85" s="46"/>
      <c r="M85" s="46"/>
      <c r="N85" s="46">
        <v>0</v>
      </c>
      <c r="O85" s="46">
        <f t="shared" si="60"/>
        <v>1670258</v>
      </c>
      <c r="P85" s="91">
        <v>0</v>
      </c>
      <c r="Q85" s="46">
        <f t="shared" si="61"/>
        <v>1419719</v>
      </c>
      <c r="R85" s="46"/>
      <c r="S85" s="56">
        <f t="shared" si="52"/>
        <v>0</v>
      </c>
      <c r="T85" s="34" t="s">
        <v>55</v>
      </c>
      <c r="U85" s="35"/>
    </row>
    <row r="86" spans="1:22" x14ac:dyDescent="0.25">
      <c r="A86" s="30" t="s">
        <v>156</v>
      </c>
      <c r="B86" s="31" t="s">
        <v>157</v>
      </c>
      <c r="C86" s="30" t="s">
        <v>54</v>
      </c>
      <c r="D86" s="46">
        <f t="shared" si="24"/>
        <v>27900000</v>
      </c>
      <c r="E86" s="46"/>
      <c r="F86" s="46"/>
      <c r="G86" s="46">
        <v>27900000</v>
      </c>
      <c r="H86" s="46">
        <f t="shared" si="58"/>
        <v>4488643</v>
      </c>
      <c r="I86" s="46">
        <f t="shared" si="59"/>
        <v>3898311</v>
      </c>
      <c r="J86" s="46">
        <v>2898311</v>
      </c>
      <c r="K86" s="46"/>
      <c r="L86" s="46"/>
      <c r="M86" s="46">
        <v>1000000</v>
      </c>
      <c r="N86" s="46">
        <f>1590332-1000000</f>
        <v>590332</v>
      </c>
      <c r="O86" s="46">
        <f t="shared" si="60"/>
        <v>32388643</v>
      </c>
      <c r="P86" s="66">
        <v>0.2</v>
      </c>
      <c r="Q86" s="46">
        <f t="shared" si="61"/>
        <v>27900000</v>
      </c>
      <c r="R86" s="46"/>
      <c r="S86" s="56">
        <f t="shared" si="52"/>
        <v>0</v>
      </c>
      <c r="T86" s="34" t="s">
        <v>55</v>
      </c>
      <c r="U86" s="35"/>
    </row>
    <row r="87" spans="1:22" x14ac:dyDescent="0.25">
      <c r="A87" s="30" t="s">
        <v>158</v>
      </c>
      <c r="B87" s="31" t="s">
        <v>157</v>
      </c>
      <c r="C87" s="30" t="s">
        <v>54</v>
      </c>
      <c r="D87" s="46">
        <f t="shared" si="24"/>
        <v>7600000</v>
      </c>
      <c r="E87" s="46"/>
      <c r="F87" s="46"/>
      <c r="G87" s="46">
        <v>7600000</v>
      </c>
      <c r="H87" s="46">
        <f t="shared" si="58"/>
        <v>889298</v>
      </c>
      <c r="I87" s="46">
        <f t="shared" si="59"/>
        <v>0</v>
      </c>
      <c r="J87" s="46">
        <v>0</v>
      </c>
      <c r="K87" s="46"/>
      <c r="L87" s="46"/>
      <c r="M87" s="46"/>
      <c r="N87" s="46">
        <v>889298</v>
      </c>
      <c r="O87" s="46">
        <f t="shared" si="60"/>
        <v>8489298</v>
      </c>
      <c r="P87" s="66">
        <v>0.1</v>
      </c>
      <c r="Q87" s="46">
        <f t="shared" si="61"/>
        <v>7600000</v>
      </c>
      <c r="R87" s="46"/>
      <c r="S87" s="56">
        <f t="shared" si="52"/>
        <v>0</v>
      </c>
      <c r="T87" s="34" t="s">
        <v>55</v>
      </c>
      <c r="U87" s="35"/>
    </row>
    <row r="88" spans="1:22" x14ac:dyDescent="0.25">
      <c r="A88" s="24" t="s">
        <v>159</v>
      </c>
      <c r="B88" s="25"/>
      <c r="C88" s="24" t="s">
        <v>54</v>
      </c>
      <c r="D88" s="32">
        <f>SUM(D89:D98)</f>
        <v>106191295</v>
      </c>
      <c r="E88" s="32">
        <f t="shared" ref="E88:R88" si="62">SUM(E89:E98)</f>
        <v>0</v>
      </c>
      <c r="F88" s="32">
        <f t="shared" si="62"/>
        <v>0</v>
      </c>
      <c r="G88" s="32">
        <f t="shared" si="62"/>
        <v>106191295</v>
      </c>
      <c r="H88" s="32">
        <f t="shared" si="62"/>
        <v>18739641</v>
      </c>
      <c r="I88" s="32">
        <f t="shared" si="62"/>
        <v>13348854</v>
      </c>
      <c r="J88" s="32">
        <f t="shared" si="62"/>
        <v>5311393</v>
      </c>
      <c r="K88" s="32">
        <f t="shared" si="62"/>
        <v>0</v>
      </c>
      <c r="L88" s="32">
        <f t="shared" si="62"/>
        <v>0</v>
      </c>
      <c r="M88" s="32">
        <f t="shared" si="62"/>
        <v>8037461</v>
      </c>
      <c r="N88" s="32">
        <f t="shared" si="62"/>
        <v>5390787</v>
      </c>
      <c r="O88" s="32">
        <f t="shared" si="62"/>
        <v>124930936</v>
      </c>
      <c r="P88" s="65"/>
      <c r="Q88" s="32">
        <f t="shared" si="62"/>
        <v>98753643</v>
      </c>
      <c r="R88" s="32">
        <f t="shared" si="62"/>
        <v>7437652</v>
      </c>
      <c r="S88" s="49">
        <f>V88</f>
        <v>7.0040128995507586E-2</v>
      </c>
      <c r="T88" s="33" t="s">
        <v>55</v>
      </c>
      <c r="U88" s="55">
        <f>'Załącznik II Decyzji'!K12</f>
        <v>7437652</v>
      </c>
      <c r="V88" s="48">
        <f>U88/D88</f>
        <v>7.0040128995507586E-2</v>
      </c>
    </row>
    <row r="89" spans="1:22" x14ac:dyDescent="0.25">
      <c r="A89" s="30" t="s">
        <v>160</v>
      </c>
      <c r="B89" s="31" t="s">
        <v>161</v>
      </c>
      <c r="C89" s="30" t="s">
        <v>54</v>
      </c>
      <c r="D89" s="46">
        <f t="shared" si="24"/>
        <v>20483230</v>
      </c>
      <c r="E89" s="46"/>
      <c r="F89" s="46"/>
      <c r="G89" s="46">
        <v>20483230</v>
      </c>
      <c r="H89" s="46">
        <f t="shared" ref="H89" si="63">I89+N89</f>
        <v>1849982</v>
      </c>
      <c r="I89" s="46">
        <f t="shared" ref="I89" si="64">J89+K89+L89+M89</f>
        <v>0</v>
      </c>
      <c r="J89" s="46"/>
      <c r="K89" s="46"/>
      <c r="L89" s="46"/>
      <c r="M89" s="46"/>
      <c r="N89" s="46">
        <v>1849982</v>
      </c>
      <c r="O89" s="46">
        <f t="shared" ref="O89" si="65">D89+H89</f>
        <v>22333212</v>
      </c>
      <c r="P89" s="66">
        <v>0.1</v>
      </c>
      <c r="Q89" s="46">
        <f t="shared" ref="Q89" si="66">D89-R89</f>
        <v>20483230</v>
      </c>
      <c r="R89" s="46"/>
      <c r="S89" s="56">
        <f t="shared" si="52"/>
        <v>0</v>
      </c>
      <c r="T89" s="47" t="s">
        <v>55</v>
      </c>
      <c r="U89" s="57">
        <f>U88-R88</f>
        <v>0</v>
      </c>
    </row>
    <row r="90" spans="1:22" x14ac:dyDescent="0.25">
      <c r="A90" s="30" t="s">
        <v>162</v>
      </c>
      <c r="B90" s="31" t="s">
        <v>161</v>
      </c>
      <c r="C90" s="30" t="s">
        <v>54</v>
      </c>
      <c r="D90" s="46">
        <f t="shared" si="24"/>
        <v>3931770</v>
      </c>
      <c r="E90" s="46"/>
      <c r="F90" s="46"/>
      <c r="G90" s="46">
        <v>3931770</v>
      </c>
      <c r="H90" s="46">
        <f t="shared" ref="H90:H98" si="67">I90+N90</f>
        <v>693842</v>
      </c>
      <c r="I90" s="46">
        <f t="shared" ref="I90:I98" si="68">J90+K90+L90+M90</f>
        <v>693842</v>
      </c>
      <c r="J90" s="46">
        <v>231339</v>
      </c>
      <c r="K90" s="46"/>
      <c r="L90" s="46"/>
      <c r="M90" s="46">
        <v>462503</v>
      </c>
      <c r="N90" s="46"/>
      <c r="O90" s="46">
        <f t="shared" ref="O90:O97" si="69">D90+H90</f>
        <v>4625612</v>
      </c>
      <c r="P90" s="66">
        <v>0.1</v>
      </c>
      <c r="Q90" s="46">
        <f t="shared" ref="Q90:Q97" si="70">D90-R90</f>
        <v>3931770</v>
      </c>
      <c r="R90" s="46"/>
      <c r="S90" s="56">
        <f t="shared" si="52"/>
        <v>0</v>
      </c>
      <c r="T90" s="47" t="s">
        <v>55</v>
      </c>
      <c r="U90" s="35"/>
    </row>
    <row r="91" spans="1:22" x14ac:dyDescent="0.25">
      <c r="A91" s="30" t="s">
        <v>163</v>
      </c>
      <c r="B91" s="31" t="s">
        <v>161</v>
      </c>
      <c r="C91" s="30" t="s">
        <v>54</v>
      </c>
      <c r="D91" s="46">
        <f t="shared" si="24"/>
        <v>7800000</v>
      </c>
      <c r="E91" s="46"/>
      <c r="F91" s="46"/>
      <c r="G91" s="46">
        <v>7800000</v>
      </c>
      <c r="H91" s="46">
        <f t="shared" si="67"/>
        <v>1376471</v>
      </c>
      <c r="I91" s="46">
        <f t="shared" si="68"/>
        <v>1376471</v>
      </c>
      <c r="J91" s="46">
        <v>917647</v>
      </c>
      <c r="K91" s="46"/>
      <c r="L91" s="46"/>
      <c r="M91" s="46">
        <v>458824</v>
      </c>
      <c r="N91" s="46"/>
      <c r="O91" s="46">
        <f t="shared" si="69"/>
        <v>9176471</v>
      </c>
      <c r="P91" s="66">
        <v>0.1</v>
      </c>
      <c r="Q91" s="46">
        <f t="shared" si="70"/>
        <v>7800000</v>
      </c>
      <c r="R91" s="46"/>
      <c r="S91" s="56">
        <f t="shared" si="52"/>
        <v>0</v>
      </c>
      <c r="T91" s="47" t="s">
        <v>55</v>
      </c>
      <c r="U91" s="35"/>
    </row>
    <row r="92" spans="1:22" x14ac:dyDescent="0.25">
      <c r="A92" s="30" t="s">
        <v>164</v>
      </c>
      <c r="B92" s="31" t="s">
        <v>161</v>
      </c>
      <c r="C92" s="30" t="s">
        <v>54</v>
      </c>
      <c r="D92" s="46">
        <f t="shared" si="24"/>
        <v>4000000</v>
      </c>
      <c r="E92" s="46"/>
      <c r="F92" s="46"/>
      <c r="G92" s="46">
        <v>4000000</v>
      </c>
      <c r="H92" s="46">
        <f t="shared" si="67"/>
        <v>1065882</v>
      </c>
      <c r="I92" s="46">
        <f t="shared" si="68"/>
        <v>1065882</v>
      </c>
      <c r="J92" s="46">
        <v>355294</v>
      </c>
      <c r="K92" s="46"/>
      <c r="L92" s="46"/>
      <c r="M92" s="46">
        <v>710588</v>
      </c>
      <c r="N92" s="46"/>
      <c r="O92" s="46">
        <f t="shared" si="69"/>
        <v>5065882</v>
      </c>
      <c r="P92" s="66">
        <v>0.1</v>
      </c>
      <c r="Q92" s="46">
        <f t="shared" si="70"/>
        <v>4000000</v>
      </c>
      <c r="R92" s="46"/>
      <c r="S92" s="56">
        <f t="shared" si="52"/>
        <v>0</v>
      </c>
      <c r="T92" s="47" t="s">
        <v>55</v>
      </c>
      <c r="U92" s="35"/>
    </row>
    <row r="93" spans="1:22" x14ac:dyDescent="0.25">
      <c r="A93" s="30" t="s">
        <v>165</v>
      </c>
      <c r="B93" s="31" t="s">
        <v>161</v>
      </c>
      <c r="C93" s="30" t="s">
        <v>54</v>
      </c>
      <c r="D93" s="46">
        <f t="shared" si="24"/>
        <v>4685000</v>
      </c>
      <c r="E93" s="46"/>
      <c r="F93" s="46"/>
      <c r="G93" s="46">
        <v>4685000</v>
      </c>
      <c r="H93" s="46">
        <f t="shared" si="67"/>
        <v>826764</v>
      </c>
      <c r="I93" s="46">
        <f t="shared" si="68"/>
        <v>826764</v>
      </c>
      <c r="J93" s="46">
        <v>113765</v>
      </c>
      <c r="K93" s="46"/>
      <c r="L93" s="46"/>
      <c r="M93" s="46">
        <v>712999</v>
      </c>
      <c r="N93" s="46"/>
      <c r="O93" s="46">
        <f t="shared" si="69"/>
        <v>5511764</v>
      </c>
      <c r="P93" s="66">
        <v>0.1</v>
      </c>
      <c r="Q93" s="46">
        <f t="shared" si="70"/>
        <v>4685000</v>
      </c>
      <c r="R93" s="46"/>
      <c r="S93" s="56">
        <f t="shared" si="52"/>
        <v>0</v>
      </c>
      <c r="T93" s="47" t="s">
        <v>55</v>
      </c>
      <c r="U93" s="35"/>
    </row>
    <row r="94" spans="1:22" x14ac:dyDescent="0.25">
      <c r="A94" s="30" t="s">
        <v>166</v>
      </c>
      <c r="B94" s="31" t="s">
        <v>167</v>
      </c>
      <c r="C94" s="30" t="s">
        <v>54</v>
      </c>
      <c r="D94" s="46">
        <f t="shared" si="24"/>
        <v>39891295</v>
      </c>
      <c r="E94" s="46"/>
      <c r="F94" s="46"/>
      <c r="G94" s="46">
        <v>39891295</v>
      </c>
      <c r="H94" s="46">
        <f t="shared" si="67"/>
        <v>9494347</v>
      </c>
      <c r="I94" s="46">
        <f t="shared" si="68"/>
        <v>7130013</v>
      </c>
      <c r="J94" s="46">
        <v>2390408</v>
      </c>
      <c r="K94" s="46"/>
      <c r="L94" s="46"/>
      <c r="M94" s="46">
        <v>4739605</v>
      </c>
      <c r="N94" s="46">
        <f>1790409+5313530-4739605</f>
        <v>2364334</v>
      </c>
      <c r="O94" s="46">
        <f t="shared" si="69"/>
        <v>49385642</v>
      </c>
      <c r="P94" s="66">
        <v>0.1</v>
      </c>
      <c r="Q94" s="46">
        <f t="shared" si="70"/>
        <v>32453643</v>
      </c>
      <c r="R94" s="46">
        <v>7437652</v>
      </c>
      <c r="S94" s="56">
        <f t="shared" si="52"/>
        <v>0.18644799573440771</v>
      </c>
      <c r="T94" s="47" t="s">
        <v>55</v>
      </c>
      <c r="U94" s="35"/>
    </row>
    <row r="95" spans="1:22" x14ac:dyDescent="0.25">
      <c r="A95" s="30" t="s">
        <v>168</v>
      </c>
      <c r="B95" s="31" t="s">
        <v>167</v>
      </c>
      <c r="C95" s="30" t="s">
        <v>54</v>
      </c>
      <c r="D95" s="46">
        <f t="shared" si="24"/>
        <v>3400000</v>
      </c>
      <c r="E95" s="46"/>
      <c r="F95" s="46"/>
      <c r="G95" s="46">
        <v>3400000</v>
      </c>
      <c r="H95" s="46">
        <f t="shared" si="67"/>
        <v>600000</v>
      </c>
      <c r="I95" s="46">
        <f t="shared" si="68"/>
        <v>600000</v>
      </c>
      <c r="J95" s="46">
        <v>300000</v>
      </c>
      <c r="K95" s="46"/>
      <c r="L95" s="46"/>
      <c r="M95" s="46">
        <v>300000</v>
      </c>
      <c r="N95" s="46"/>
      <c r="O95" s="46">
        <f t="shared" si="69"/>
        <v>4000000</v>
      </c>
      <c r="P95" s="66">
        <v>0.1</v>
      </c>
      <c r="Q95" s="46">
        <f t="shared" si="70"/>
        <v>3400000</v>
      </c>
      <c r="R95" s="46"/>
      <c r="S95" s="56">
        <f t="shared" si="52"/>
        <v>0</v>
      </c>
      <c r="T95" s="47" t="s">
        <v>55</v>
      </c>
      <c r="U95" s="35"/>
    </row>
    <row r="96" spans="1:22" x14ac:dyDescent="0.25">
      <c r="A96" s="30" t="s">
        <v>169</v>
      </c>
      <c r="B96" s="31" t="s">
        <v>167</v>
      </c>
      <c r="C96" s="30" t="s">
        <v>54</v>
      </c>
      <c r="D96" s="46">
        <f t="shared" si="24"/>
        <v>2000000</v>
      </c>
      <c r="E96" s="46"/>
      <c r="F96" s="46"/>
      <c r="G96" s="46">
        <v>2000000</v>
      </c>
      <c r="H96" s="46">
        <f t="shared" si="67"/>
        <v>352941</v>
      </c>
      <c r="I96" s="46">
        <f t="shared" si="68"/>
        <v>352941</v>
      </c>
      <c r="J96" s="46">
        <v>176470</v>
      </c>
      <c r="K96" s="46"/>
      <c r="L96" s="46"/>
      <c r="M96" s="46">
        <v>176471</v>
      </c>
      <c r="N96" s="46"/>
      <c r="O96" s="46">
        <f t="shared" si="69"/>
        <v>2352941</v>
      </c>
      <c r="P96" s="66">
        <v>0.1</v>
      </c>
      <c r="Q96" s="46">
        <f t="shared" si="70"/>
        <v>2000000</v>
      </c>
      <c r="R96" s="46"/>
      <c r="S96" s="56">
        <f t="shared" si="52"/>
        <v>0</v>
      </c>
      <c r="T96" s="47" t="s">
        <v>55</v>
      </c>
      <c r="U96" s="35"/>
    </row>
    <row r="97" spans="1:22" x14ac:dyDescent="0.25">
      <c r="A97" s="22" t="s">
        <v>170</v>
      </c>
      <c r="B97" s="23" t="s">
        <v>167</v>
      </c>
      <c r="C97" s="22" t="s">
        <v>54</v>
      </c>
      <c r="D97" s="46">
        <f t="shared" si="24"/>
        <v>10000000</v>
      </c>
      <c r="E97" s="46"/>
      <c r="F97" s="46"/>
      <c r="G97" s="46">
        <v>10000000</v>
      </c>
      <c r="H97" s="46">
        <f t="shared" si="67"/>
        <v>714706</v>
      </c>
      <c r="I97" s="46">
        <f t="shared" si="68"/>
        <v>714706</v>
      </c>
      <c r="J97" s="46">
        <v>238235</v>
      </c>
      <c r="K97" s="46"/>
      <c r="L97" s="46"/>
      <c r="M97" s="46">
        <v>476471</v>
      </c>
      <c r="N97" s="46"/>
      <c r="O97" s="46">
        <f t="shared" si="69"/>
        <v>10714706</v>
      </c>
      <c r="P97" s="66">
        <v>0.1</v>
      </c>
      <c r="Q97" s="46">
        <f t="shared" si="70"/>
        <v>10000000</v>
      </c>
      <c r="R97" s="46"/>
      <c r="S97" s="56">
        <f t="shared" si="52"/>
        <v>0</v>
      </c>
      <c r="T97" s="47" t="s">
        <v>55</v>
      </c>
      <c r="U97" s="35"/>
    </row>
    <row r="98" spans="1:22" x14ac:dyDescent="0.25">
      <c r="A98" s="22" t="s">
        <v>171</v>
      </c>
      <c r="B98" s="23" t="s">
        <v>172</v>
      </c>
      <c r="C98" s="22" t="s">
        <v>54</v>
      </c>
      <c r="D98" s="46">
        <f t="shared" si="24"/>
        <v>10000000</v>
      </c>
      <c r="E98" s="46"/>
      <c r="F98" s="46"/>
      <c r="G98" s="46">
        <v>10000000</v>
      </c>
      <c r="H98" s="46">
        <f t="shared" si="67"/>
        <v>1764706</v>
      </c>
      <c r="I98" s="46">
        <f t="shared" si="68"/>
        <v>588235</v>
      </c>
      <c r="J98" s="46">
        <v>588235</v>
      </c>
      <c r="K98" s="46"/>
      <c r="L98" s="46"/>
      <c r="M98" s="46"/>
      <c r="N98" s="46">
        <v>1176471</v>
      </c>
      <c r="O98" s="46">
        <f t="shared" ref="O98" si="71">D98+H98</f>
        <v>11764706</v>
      </c>
      <c r="P98" s="66">
        <v>0.1</v>
      </c>
      <c r="Q98" s="46">
        <f t="shared" ref="Q98" si="72">D98-R98</f>
        <v>10000000</v>
      </c>
      <c r="R98" s="46"/>
      <c r="S98" s="56">
        <f t="shared" si="52"/>
        <v>0</v>
      </c>
      <c r="T98" s="47" t="s">
        <v>55</v>
      </c>
      <c r="U98" s="35"/>
    </row>
    <row r="99" spans="1:22" x14ac:dyDescent="0.25">
      <c r="A99" s="11" t="s">
        <v>173</v>
      </c>
      <c r="B99" s="16"/>
      <c r="C99" s="11" t="s">
        <v>54</v>
      </c>
      <c r="D99" s="32">
        <f>SUM(D100:D109)</f>
        <v>145000000</v>
      </c>
      <c r="E99" s="32">
        <f t="shared" ref="E99:R99" si="73">SUM(E100:E109)</f>
        <v>0</v>
      </c>
      <c r="F99" s="32">
        <f t="shared" si="73"/>
        <v>145000000</v>
      </c>
      <c r="G99" s="32">
        <f t="shared" si="73"/>
        <v>0</v>
      </c>
      <c r="H99" s="32">
        <f t="shared" si="73"/>
        <v>25588236.294117644</v>
      </c>
      <c r="I99" s="32">
        <f t="shared" si="73"/>
        <v>21750001.294117644</v>
      </c>
      <c r="J99" s="32">
        <f t="shared" si="73"/>
        <v>0</v>
      </c>
      <c r="K99" s="32">
        <f t="shared" si="73"/>
        <v>12814119.117647056</v>
      </c>
      <c r="L99" s="32">
        <f t="shared" si="73"/>
        <v>8935882.1764705889</v>
      </c>
      <c r="M99" s="32">
        <f t="shared" si="73"/>
        <v>0</v>
      </c>
      <c r="N99" s="32">
        <f t="shared" si="73"/>
        <v>3838235</v>
      </c>
      <c r="O99" s="32">
        <f t="shared" si="73"/>
        <v>170588236.29411763</v>
      </c>
      <c r="P99" s="65"/>
      <c r="Q99" s="32">
        <f t="shared" si="73"/>
        <v>136300000</v>
      </c>
      <c r="R99" s="32">
        <f t="shared" si="73"/>
        <v>8700000</v>
      </c>
      <c r="S99" s="49">
        <f>V99</f>
        <v>0.06</v>
      </c>
      <c r="T99" s="33" t="s">
        <v>55</v>
      </c>
      <c r="U99" s="55">
        <f>'Załącznik II Decyzji'!K13</f>
        <v>8700000</v>
      </c>
      <c r="V99" s="48">
        <f>U99/D99</f>
        <v>0.06</v>
      </c>
    </row>
    <row r="100" spans="1:22" x14ac:dyDescent="0.25">
      <c r="A100" s="13" t="s">
        <v>174</v>
      </c>
      <c r="B100" s="14" t="s">
        <v>175</v>
      </c>
      <c r="C100" s="13" t="s">
        <v>54</v>
      </c>
      <c r="D100" s="46">
        <f t="shared" si="24"/>
        <v>40000000</v>
      </c>
      <c r="E100" s="46"/>
      <c r="F100" s="46">
        <v>40000000</v>
      </c>
      <c r="G100" s="46"/>
      <c r="H100" s="46">
        <f t="shared" ref="H100" si="74">I100+N100</f>
        <v>7058824.529411763</v>
      </c>
      <c r="I100" s="46">
        <f t="shared" ref="I100" si="75">J100+K100+L100+M100</f>
        <v>7058824.529411763</v>
      </c>
      <c r="J100" s="46"/>
      <c r="K100" s="46">
        <f>(F100/0.85)-F100+1</f>
        <v>7058824.529411763</v>
      </c>
      <c r="L100" s="46"/>
      <c r="M100" s="46"/>
      <c r="N100" s="46"/>
      <c r="O100" s="87">
        <f t="shared" ref="O100" si="76">D100+H100</f>
        <v>47058824.529411763</v>
      </c>
      <c r="P100" s="91">
        <v>0</v>
      </c>
      <c r="Q100" s="87">
        <f t="shared" ref="Q100" si="77">D100-R100</f>
        <v>38200000</v>
      </c>
      <c r="R100" s="87">
        <f>2400000-600000</f>
        <v>1800000</v>
      </c>
      <c r="S100" s="56">
        <f t="shared" ref="S100:S109" si="78">R100/F100</f>
        <v>4.4999999999999998E-2</v>
      </c>
      <c r="T100" s="47" t="s">
        <v>55</v>
      </c>
      <c r="U100" s="57">
        <f>U99-R99</f>
        <v>0</v>
      </c>
    </row>
    <row r="101" spans="1:22" x14ac:dyDescent="0.25">
      <c r="A101" s="13" t="s">
        <v>176</v>
      </c>
      <c r="B101" s="14" t="s">
        <v>175</v>
      </c>
      <c r="C101" s="13" t="s">
        <v>54</v>
      </c>
      <c r="D101" s="46">
        <f t="shared" si="24"/>
        <v>10000000</v>
      </c>
      <c r="E101" s="46"/>
      <c r="F101" s="46">
        <v>10000000</v>
      </c>
      <c r="G101" s="46"/>
      <c r="H101" s="46">
        <f t="shared" ref="H101:H109" si="79">I101+N101</f>
        <v>1764705.8823529407</v>
      </c>
      <c r="I101" s="46">
        <f t="shared" ref="I101:I109" si="80">J101+K101+L101+M101</f>
        <v>999999.88235294074</v>
      </c>
      <c r="J101" s="46"/>
      <c r="K101" s="46"/>
      <c r="L101" s="46">
        <f>(F101/0.85)-F101-N101</f>
        <v>999999.88235294074</v>
      </c>
      <c r="M101" s="46"/>
      <c r="N101" s="46">
        <v>764706</v>
      </c>
      <c r="O101" s="87">
        <f t="shared" ref="O101:O109" si="81">D101+H101</f>
        <v>11764705.882352941</v>
      </c>
      <c r="P101" s="91">
        <v>0</v>
      </c>
      <c r="Q101" s="87">
        <f t="shared" ref="Q101:Q109" si="82">D101-R101</f>
        <v>9400000</v>
      </c>
      <c r="R101" s="87">
        <v>600000</v>
      </c>
      <c r="S101" s="56">
        <f t="shared" si="78"/>
        <v>0.06</v>
      </c>
      <c r="T101" s="47" t="s">
        <v>55</v>
      </c>
      <c r="U101" s="35"/>
    </row>
    <row r="102" spans="1:22" x14ac:dyDescent="0.25">
      <c r="A102" s="13" t="s">
        <v>177</v>
      </c>
      <c r="B102" s="14" t="s">
        <v>178</v>
      </c>
      <c r="C102" s="13" t="s">
        <v>54</v>
      </c>
      <c r="D102" s="46">
        <f t="shared" si="24"/>
        <v>40000000</v>
      </c>
      <c r="E102" s="46"/>
      <c r="F102" s="46">
        <v>40000000</v>
      </c>
      <c r="G102" s="46"/>
      <c r="H102" s="46">
        <f t="shared" si="79"/>
        <v>7058823.529411763</v>
      </c>
      <c r="I102" s="46">
        <f t="shared" si="80"/>
        <v>4826470.529411763</v>
      </c>
      <c r="J102" s="46"/>
      <c r="K102" s="46"/>
      <c r="L102" s="46">
        <f>(F102/0.85)-F102-N102</f>
        <v>4826470.529411763</v>
      </c>
      <c r="M102" s="46"/>
      <c r="N102" s="46">
        <f>2073529+158824</f>
        <v>2232353</v>
      </c>
      <c r="O102" s="87">
        <f t="shared" si="81"/>
        <v>47058823.529411763</v>
      </c>
      <c r="P102" s="91">
        <v>0</v>
      </c>
      <c r="Q102" s="87">
        <f t="shared" si="82"/>
        <v>37600000</v>
      </c>
      <c r="R102" s="87">
        <v>2400000</v>
      </c>
      <c r="S102" s="56">
        <f t="shared" si="78"/>
        <v>0.06</v>
      </c>
      <c r="T102" s="47" t="s">
        <v>55</v>
      </c>
      <c r="U102" s="35"/>
    </row>
    <row r="103" spans="1:22" x14ac:dyDescent="0.25">
      <c r="A103" s="13" t="s">
        <v>179</v>
      </c>
      <c r="B103" s="14" t="s">
        <v>180</v>
      </c>
      <c r="C103" s="13" t="s">
        <v>54</v>
      </c>
      <c r="D103" s="46">
        <f t="shared" si="24"/>
        <v>0</v>
      </c>
      <c r="E103" s="46"/>
      <c r="F103" s="87">
        <f>3000000-3000000</f>
        <v>0</v>
      </c>
      <c r="G103" s="46"/>
      <c r="H103" s="46">
        <f t="shared" si="79"/>
        <v>0</v>
      </c>
      <c r="I103" s="46">
        <f t="shared" si="80"/>
        <v>0</v>
      </c>
      <c r="J103" s="46"/>
      <c r="K103" s="46"/>
      <c r="L103" s="46">
        <f>((F103/0.85)-F103)*0.8</f>
        <v>0</v>
      </c>
      <c r="M103" s="46"/>
      <c r="N103" s="46">
        <f>((F103/0.85)-F103)*0.3</f>
        <v>0</v>
      </c>
      <c r="O103" s="87">
        <f t="shared" si="81"/>
        <v>0</v>
      </c>
      <c r="P103" s="91">
        <v>0</v>
      </c>
      <c r="Q103" s="87">
        <f t="shared" si="82"/>
        <v>0</v>
      </c>
      <c r="R103" s="87">
        <f>180000-180000</f>
        <v>0</v>
      </c>
      <c r="S103" s="56" t="e">
        <f t="shared" si="78"/>
        <v>#DIV/0!</v>
      </c>
      <c r="T103" s="47" t="s">
        <v>55</v>
      </c>
      <c r="U103" s="35"/>
    </row>
    <row r="104" spans="1:22" x14ac:dyDescent="0.25">
      <c r="A104" s="13" t="s">
        <v>181</v>
      </c>
      <c r="B104" s="14" t="s">
        <v>180</v>
      </c>
      <c r="C104" s="13" t="s">
        <v>54</v>
      </c>
      <c r="D104" s="46">
        <f t="shared" si="24"/>
        <v>1000000</v>
      </c>
      <c r="E104" s="46"/>
      <c r="F104" s="87">
        <v>1000000</v>
      </c>
      <c r="G104" s="46"/>
      <c r="H104" s="46">
        <f t="shared" si="79"/>
        <v>176470.58823529421</v>
      </c>
      <c r="I104" s="46">
        <f t="shared" si="80"/>
        <v>176470.58823529421</v>
      </c>
      <c r="J104" s="46"/>
      <c r="K104" s="46"/>
      <c r="L104" s="46">
        <f>(F104/0.85)-F104</f>
        <v>176470.58823529421</v>
      </c>
      <c r="M104" s="46"/>
      <c r="N104" s="46"/>
      <c r="O104" s="87">
        <f t="shared" si="81"/>
        <v>1176470.5882352942</v>
      </c>
      <c r="P104" s="91">
        <v>0</v>
      </c>
      <c r="Q104" s="87">
        <f t="shared" si="82"/>
        <v>940000</v>
      </c>
      <c r="R104" s="87">
        <v>60000</v>
      </c>
      <c r="S104" s="56">
        <f t="shared" si="78"/>
        <v>0.06</v>
      </c>
      <c r="T104" s="47" t="s">
        <v>55</v>
      </c>
      <c r="U104" s="35"/>
    </row>
    <row r="105" spans="1:22" x14ac:dyDescent="0.25">
      <c r="A105" s="13" t="s">
        <v>182</v>
      </c>
      <c r="B105" s="14" t="s">
        <v>180</v>
      </c>
      <c r="C105" s="13" t="s">
        <v>54</v>
      </c>
      <c r="D105" s="46">
        <f t="shared" si="24"/>
        <v>15000000</v>
      </c>
      <c r="E105" s="46"/>
      <c r="F105" s="87">
        <v>15000000</v>
      </c>
      <c r="G105" s="46"/>
      <c r="H105" s="46">
        <f t="shared" si="79"/>
        <v>2647058.8235294111</v>
      </c>
      <c r="I105" s="46">
        <f t="shared" si="80"/>
        <v>2647058.8235294111</v>
      </c>
      <c r="J105" s="46"/>
      <c r="K105" s="46">
        <f>(F105/0.85)-F105</f>
        <v>2647058.8235294111</v>
      </c>
      <c r="L105" s="46"/>
      <c r="M105" s="46"/>
      <c r="N105" s="46"/>
      <c r="O105" s="87">
        <f t="shared" si="81"/>
        <v>17647058.823529411</v>
      </c>
      <c r="P105" s="91">
        <v>0.1</v>
      </c>
      <c r="Q105" s="87">
        <f t="shared" si="82"/>
        <v>13500000</v>
      </c>
      <c r="R105" s="87">
        <f>900000+600000</f>
        <v>1500000</v>
      </c>
      <c r="S105" s="56">
        <f t="shared" si="78"/>
        <v>0.1</v>
      </c>
      <c r="T105" s="47" t="s">
        <v>55</v>
      </c>
      <c r="U105" s="35"/>
    </row>
    <row r="106" spans="1:22" x14ac:dyDescent="0.25">
      <c r="A106" s="13" t="s">
        <v>183</v>
      </c>
      <c r="B106" s="14" t="s">
        <v>180</v>
      </c>
      <c r="C106" s="13" t="s">
        <v>54</v>
      </c>
      <c r="D106" s="46">
        <f t="shared" si="24"/>
        <v>2000000</v>
      </c>
      <c r="E106" s="46"/>
      <c r="F106" s="87">
        <v>2000000</v>
      </c>
      <c r="G106" s="46"/>
      <c r="H106" s="46">
        <f t="shared" si="79"/>
        <v>352941.17647058843</v>
      </c>
      <c r="I106" s="46">
        <f t="shared" si="80"/>
        <v>352941.17647058843</v>
      </c>
      <c r="J106" s="46"/>
      <c r="K106" s="46"/>
      <c r="L106" s="46">
        <f>(F106/0.85)-F106</f>
        <v>352941.17647058843</v>
      </c>
      <c r="M106" s="46"/>
      <c r="N106" s="46"/>
      <c r="O106" s="87">
        <f t="shared" si="81"/>
        <v>2352941.1764705884</v>
      </c>
      <c r="P106" s="91">
        <v>0.1</v>
      </c>
      <c r="Q106" s="87">
        <f t="shared" si="82"/>
        <v>1880000</v>
      </c>
      <c r="R106" s="87">
        <v>120000</v>
      </c>
      <c r="S106" s="56">
        <f t="shared" si="78"/>
        <v>0.06</v>
      </c>
      <c r="T106" s="47" t="s">
        <v>55</v>
      </c>
      <c r="U106" s="35"/>
    </row>
    <row r="107" spans="1:22" x14ac:dyDescent="0.25">
      <c r="A107" s="13" t="s">
        <v>184</v>
      </c>
      <c r="B107" s="14" t="s">
        <v>180</v>
      </c>
      <c r="C107" s="13" t="s">
        <v>54</v>
      </c>
      <c r="D107" s="46">
        <f t="shared" si="24"/>
        <v>13000000</v>
      </c>
      <c r="E107" s="46"/>
      <c r="F107" s="87">
        <f>10000000+3000000</f>
        <v>13000000</v>
      </c>
      <c r="G107" s="46"/>
      <c r="H107" s="46">
        <f t="shared" si="79"/>
        <v>2294117.6470588241</v>
      </c>
      <c r="I107" s="46">
        <f t="shared" si="80"/>
        <v>1874117.6470588241</v>
      </c>
      <c r="J107" s="46"/>
      <c r="K107" s="46"/>
      <c r="L107" s="46">
        <f>(F107/0.85)-F107-N107</f>
        <v>1874117.6470588241</v>
      </c>
      <c r="M107" s="46"/>
      <c r="N107" s="46">
        <v>420000</v>
      </c>
      <c r="O107" s="87">
        <f t="shared" si="81"/>
        <v>15294117.647058824</v>
      </c>
      <c r="P107" s="91">
        <v>0</v>
      </c>
      <c r="Q107" s="87">
        <f t="shared" si="82"/>
        <v>12220000</v>
      </c>
      <c r="R107" s="87">
        <f>600000+180000</f>
        <v>780000</v>
      </c>
      <c r="S107" s="56">
        <f t="shared" si="78"/>
        <v>0.06</v>
      </c>
      <c r="T107" s="47" t="s">
        <v>55</v>
      </c>
      <c r="U107" s="35"/>
    </row>
    <row r="108" spans="1:22" x14ac:dyDescent="0.25">
      <c r="A108" s="13" t="s">
        <v>185</v>
      </c>
      <c r="B108" s="14" t="s">
        <v>180</v>
      </c>
      <c r="C108" s="13" t="s">
        <v>54</v>
      </c>
      <c r="D108" s="46">
        <f t="shared" si="24"/>
        <v>4000000</v>
      </c>
      <c r="E108" s="46"/>
      <c r="F108" s="46">
        <v>4000000</v>
      </c>
      <c r="G108" s="46"/>
      <c r="H108" s="46">
        <f t="shared" si="79"/>
        <v>705882.35294117685</v>
      </c>
      <c r="I108" s="46">
        <f t="shared" si="80"/>
        <v>705882.35294117685</v>
      </c>
      <c r="J108" s="46"/>
      <c r="K108" s="46"/>
      <c r="L108" s="46">
        <f>(F108/0.85)-F108</f>
        <v>705882.35294117685</v>
      </c>
      <c r="M108" s="46"/>
      <c r="N108" s="46"/>
      <c r="O108" s="87">
        <f t="shared" si="81"/>
        <v>4705882.3529411769</v>
      </c>
      <c r="P108" s="91">
        <v>0</v>
      </c>
      <c r="Q108" s="87">
        <f t="shared" si="82"/>
        <v>3760000</v>
      </c>
      <c r="R108" s="87">
        <v>240000</v>
      </c>
      <c r="S108" s="56">
        <f t="shared" si="78"/>
        <v>0.06</v>
      </c>
      <c r="T108" s="47" t="s">
        <v>55</v>
      </c>
      <c r="U108" s="35"/>
    </row>
    <row r="109" spans="1:22" x14ac:dyDescent="0.25">
      <c r="A109" s="13" t="s">
        <v>186</v>
      </c>
      <c r="B109" s="14" t="s">
        <v>187</v>
      </c>
      <c r="C109" s="13" t="s">
        <v>54</v>
      </c>
      <c r="D109" s="46">
        <f t="shared" si="24"/>
        <v>20000000</v>
      </c>
      <c r="E109" s="46"/>
      <c r="F109" s="46">
        <v>20000000</v>
      </c>
      <c r="G109" s="46"/>
      <c r="H109" s="46">
        <f t="shared" si="79"/>
        <v>3529411.7647058815</v>
      </c>
      <c r="I109" s="46">
        <f t="shared" si="80"/>
        <v>3108235.7647058815</v>
      </c>
      <c r="J109" s="46"/>
      <c r="K109" s="46">
        <f>(F109/0.85)-F109-N109</f>
        <v>3108235.7647058815</v>
      </c>
      <c r="L109" s="46"/>
      <c r="M109" s="46"/>
      <c r="N109" s="46">
        <v>421176</v>
      </c>
      <c r="O109" s="87">
        <f t="shared" si="81"/>
        <v>23529411.764705881</v>
      </c>
      <c r="P109" s="91">
        <v>0</v>
      </c>
      <c r="Q109" s="87">
        <f t="shared" si="82"/>
        <v>18800000</v>
      </c>
      <c r="R109" s="87">
        <v>1200000</v>
      </c>
      <c r="S109" s="56">
        <f t="shared" si="78"/>
        <v>0.06</v>
      </c>
      <c r="T109" s="47" t="s">
        <v>55</v>
      </c>
      <c r="U109" s="35"/>
    </row>
    <row r="110" spans="1:22" x14ac:dyDescent="0.25">
      <c r="A110" s="11" t="s">
        <v>188</v>
      </c>
      <c r="B110" s="16"/>
      <c r="C110" s="11" t="s">
        <v>54</v>
      </c>
      <c r="D110" s="32">
        <f>SUM(D111)</f>
        <v>64049568</v>
      </c>
      <c r="E110" s="32">
        <f t="shared" ref="E110:R110" si="83">SUM(E111)</f>
        <v>0</v>
      </c>
      <c r="F110" s="32">
        <f t="shared" si="83"/>
        <v>0</v>
      </c>
      <c r="G110" s="32">
        <f t="shared" si="83"/>
        <v>64049568</v>
      </c>
      <c r="H110" s="32">
        <f t="shared" si="83"/>
        <v>11302865</v>
      </c>
      <c r="I110" s="32">
        <f t="shared" si="83"/>
        <v>11302865</v>
      </c>
      <c r="J110" s="32">
        <f t="shared" si="83"/>
        <v>0</v>
      </c>
      <c r="K110" s="32">
        <f t="shared" si="83"/>
        <v>8393318</v>
      </c>
      <c r="L110" s="32">
        <f t="shared" si="83"/>
        <v>2678547</v>
      </c>
      <c r="M110" s="32">
        <f t="shared" si="83"/>
        <v>231000</v>
      </c>
      <c r="N110" s="32">
        <f t="shared" si="83"/>
        <v>0</v>
      </c>
      <c r="O110" s="32">
        <f t="shared" si="83"/>
        <v>75352433</v>
      </c>
      <c r="P110" s="65"/>
      <c r="Q110" s="32">
        <f t="shared" si="83"/>
        <v>64049568</v>
      </c>
      <c r="R110" s="32">
        <f t="shared" si="83"/>
        <v>0</v>
      </c>
      <c r="S110" s="33"/>
      <c r="T110" s="33" t="s">
        <v>55</v>
      </c>
      <c r="U110" s="35"/>
    </row>
    <row r="111" spans="1:22" x14ac:dyDescent="0.25">
      <c r="A111" s="13" t="s">
        <v>189</v>
      </c>
      <c r="B111" s="14"/>
      <c r="C111" s="13" t="s">
        <v>54</v>
      </c>
      <c r="D111" s="46">
        <f t="shared" si="24"/>
        <v>64049568</v>
      </c>
      <c r="E111" s="46"/>
      <c r="F111" s="46">
        <v>0</v>
      </c>
      <c r="G111" s="46">
        <v>64049568</v>
      </c>
      <c r="H111" s="46">
        <f t="shared" ref="H111" si="84">I111+N111</f>
        <v>11302865</v>
      </c>
      <c r="I111" s="46">
        <f t="shared" ref="I111" si="85">J111+K111+L111+M111</f>
        <v>11302865</v>
      </c>
      <c r="J111" s="46"/>
      <c r="K111" s="46">
        <v>8393318</v>
      </c>
      <c r="L111" s="46">
        <v>2678547</v>
      </c>
      <c r="M111" s="46">
        <v>231000</v>
      </c>
      <c r="N111" s="46"/>
      <c r="O111" s="46">
        <f t="shared" ref="O111" si="86">D111+H111</f>
        <v>75352433</v>
      </c>
      <c r="P111" s="66"/>
      <c r="Q111" s="46">
        <f t="shared" ref="Q111" si="87">D111-R111</f>
        <v>64049568</v>
      </c>
      <c r="R111" s="46"/>
      <c r="S111" s="47"/>
      <c r="T111" s="47" t="s">
        <v>55</v>
      </c>
      <c r="U111" s="35"/>
    </row>
    <row r="112" spans="1:22" x14ac:dyDescent="0.25">
      <c r="A112" s="19" t="s">
        <v>190</v>
      </c>
      <c r="B112" s="20" t="s">
        <v>55</v>
      </c>
      <c r="C112" s="10" t="s">
        <v>54</v>
      </c>
      <c r="D112" s="61">
        <f>D10+D29+D44+D53+D63+D99</f>
        <v>1150818353</v>
      </c>
      <c r="E112" s="61">
        <f t="shared" ref="E112:R112" si="88">E10+E29+E44+E53+E63+E99</f>
        <v>0</v>
      </c>
      <c r="F112" s="61">
        <f t="shared" si="88"/>
        <v>1150818353</v>
      </c>
      <c r="G112" s="61">
        <f t="shared" si="88"/>
        <v>0</v>
      </c>
      <c r="H112" s="61">
        <f t="shared" si="88"/>
        <v>203085595.64705884</v>
      </c>
      <c r="I112" s="61">
        <f t="shared" si="88"/>
        <v>137401754.64705884</v>
      </c>
      <c r="J112" s="61">
        <f t="shared" si="88"/>
        <v>2000386</v>
      </c>
      <c r="K112" s="61">
        <f t="shared" si="88"/>
        <v>53647649.647058815</v>
      </c>
      <c r="L112" s="61">
        <f t="shared" si="88"/>
        <v>65204343.588235319</v>
      </c>
      <c r="M112" s="61">
        <f t="shared" si="88"/>
        <v>16549375.411764709</v>
      </c>
      <c r="N112" s="61">
        <f t="shared" si="88"/>
        <v>65683841</v>
      </c>
      <c r="O112" s="61">
        <f t="shared" si="88"/>
        <v>1353903948.647059</v>
      </c>
      <c r="P112" s="67"/>
      <c r="Q112" s="61">
        <f t="shared" si="88"/>
        <v>1081769252</v>
      </c>
      <c r="R112" s="61">
        <f t="shared" si="88"/>
        <v>69049101</v>
      </c>
      <c r="S112" s="69">
        <f>R112/D112</f>
        <v>5.9999999843589565E-2</v>
      </c>
      <c r="T112" s="62" t="s">
        <v>55</v>
      </c>
      <c r="U112" s="35"/>
    </row>
    <row r="113" spans="1:21" x14ac:dyDescent="0.25">
      <c r="A113" s="19" t="s">
        <v>191</v>
      </c>
      <c r="B113" s="20" t="s">
        <v>55</v>
      </c>
      <c r="C113" s="10" t="s">
        <v>54</v>
      </c>
      <c r="D113" s="61">
        <f>D110+D88+D80+D71</f>
        <v>450420863</v>
      </c>
      <c r="E113" s="61">
        <f t="shared" ref="E113:R113" si="89">E110+E88+E80+E71</f>
        <v>0</v>
      </c>
      <c r="F113" s="61">
        <f t="shared" si="89"/>
        <v>0</v>
      </c>
      <c r="G113" s="61">
        <f t="shared" si="89"/>
        <v>450420863</v>
      </c>
      <c r="H113" s="61">
        <f t="shared" si="89"/>
        <v>79486037</v>
      </c>
      <c r="I113" s="61">
        <f t="shared" si="89"/>
        <v>59080152</v>
      </c>
      <c r="J113" s="61">
        <f t="shared" si="89"/>
        <v>22173061</v>
      </c>
      <c r="K113" s="61">
        <f t="shared" si="89"/>
        <v>8643857</v>
      </c>
      <c r="L113" s="61">
        <f t="shared" si="89"/>
        <v>17459254</v>
      </c>
      <c r="M113" s="61">
        <f t="shared" si="89"/>
        <v>10803980</v>
      </c>
      <c r="N113" s="61">
        <f t="shared" si="89"/>
        <v>20405885</v>
      </c>
      <c r="O113" s="61">
        <f t="shared" si="89"/>
        <v>529906900</v>
      </c>
      <c r="P113" s="67"/>
      <c r="Q113" s="61">
        <f t="shared" si="89"/>
        <v>423395611</v>
      </c>
      <c r="R113" s="61">
        <f t="shared" si="89"/>
        <v>27025252</v>
      </c>
      <c r="S113" s="69">
        <f>R113/D113</f>
        <v>6.0000000488432084E-2</v>
      </c>
      <c r="T113" s="62" t="s">
        <v>55</v>
      </c>
      <c r="U113" s="35"/>
    </row>
    <row r="114" spans="1:21" x14ac:dyDescent="0.25">
      <c r="A114" s="21" t="s">
        <v>192</v>
      </c>
      <c r="B114" s="20" t="s">
        <v>55</v>
      </c>
      <c r="C114" s="10" t="s">
        <v>54</v>
      </c>
      <c r="D114" s="61">
        <f>D113+D112</f>
        <v>1601239216</v>
      </c>
      <c r="E114" s="61">
        <f t="shared" ref="E114:R114" si="90">E113+E112</f>
        <v>0</v>
      </c>
      <c r="F114" s="61">
        <f t="shared" si="90"/>
        <v>1150818353</v>
      </c>
      <c r="G114" s="61">
        <f t="shared" si="90"/>
        <v>450420863</v>
      </c>
      <c r="H114" s="61">
        <f t="shared" si="90"/>
        <v>282571632.64705884</v>
      </c>
      <c r="I114" s="61">
        <f t="shared" si="90"/>
        <v>196481906.64705884</v>
      </c>
      <c r="J114" s="61">
        <f t="shared" si="90"/>
        <v>24173447</v>
      </c>
      <c r="K114" s="61">
        <f t="shared" si="90"/>
        <v>62291506.647058815</v>
      </c>
      <c r="L114" s="61">
        <f t="shared" si="90"/>
        <v>82663597.588235319</v>
      </c>
      <c r="M114" s="61">
        <f t="shared" si="90"/>
        <v>27353355.411764711</v>
      </c>
      <c r="N114" s="61">
        <f t="shared" si="90"/>
        <v>86089726</v>
      </c>
      <c r="O114" s="61">
        <f t="shared" si="90"/>
        <v>1883810848.647059</v>
      </c>
      <c r="P114" s="67"/>
      <c r="Q114" s="61">
        <f t="shared" si="90"/>
        <v>1505164863</v>
      </c>
      <c r="R114" s="61">
        <f t="shared" si="90"/>
        <v>96074353</v>
      </c>
      <c r="S114" s="68">
        <f>R114/D114</f>
        <v>6.0000000024980654E-2</v>
      </c>
      <c r="T114" s="62" t="s">
        <v>55</v>
      </c>
      <c r="U114" s="35"/>
    </row>
    <row r="116" spans="1:21" s="9" customFormat="1" x14ac:dyDescent="0.25">
      <c r="A116" s="80" t="s">
        <v>230</v>
      </c>
      <c r="B116" s="80"/>
    </row>
    <row r="117" spans="1:21" s="9" customFormat="1" x14ac:dyDescent="0.25"/>
    <row r="118" spans="1:21" s="9" customFormat="1" x14ac:dyDescent="0.25">
      <c r="A118" s="74" t="s">
        <v>190</v>
      </c>
      <c r="B118" s="75" t="s">
        <v>55</v>
      </c>
      <c r="C118" s="76" t="s">
        <v>54</v>
      </c>
      <c r="D118" s="78">
        <f>D112</f>
        <v>1150818353</v>
      </c>
      <c r="E118" s="78"/>
      <c r="F118" s="78"/>
      <c r="G118" s="78"/>
      <c r="H118" s="78">
        <f>H112</f>
        <v>203085595.64705884</v>
      </c>
      <c r="I118" s="78">
        <f>I112</f>
        <v>137401754.64705884</v>
      </c>
      <c r="J118" s="78"/>
      <c r="K118" s="78"/>
      <c r="L118" s="78"/>
      <c r="M118" s="78"/>
      <c r="N118" s="78">
        <f>N112</f>
        <v>65683841</v>
      </c>
      <c r="O118" s="78">
        <f>O112</f>
        <v>1353903948.647059</v>
      </c>
      <c r="P118" s="78"/>
      <c r="Q118" s="78">
        <f>Q112</f>
        <v>1081769252</v>
      </c>
      <c r="R118" s="78">
        <f>R112</f>
        <v>69049101</v>
      </c>
      <c r="S118" s="79">
        <f>S112</f>
        <v>5.9999999843589565E-2</v>
      </c>
    </row>
    <row r="119" spans="1:21" s="9" customFormat="1" x14ac:dyDescent="0.25">
      <c r="A119" s="74" t="s">
        <v>191</v>
      </c>
      <c r="B119" s="75" t="s">
        <v>55</v>
      </c>
      <c r="C119" s="76" t="s">
        <v>54</v>
      </c>
      <c r="D119" s="78">
        <f t="shared" ref="D119:D120" si="91">D113</f>
        <v>450420863</v>
      </c>
      <c r="E119" s="78"/>
      <c r="F119" s="78"/>
      <c r="G119" s="78"/>
      <c r="H119" s="78">
        <f t="shared" ref="H119:I120" si="92">H113</f>
        <v>79486037</v>
      </c>
      <c r="I119" s="78">
        <f t="shared" si="92"/>
        <v>59080152</v>
      </c>
      <c r="J119" s="78"/>
      <c r="K119" s="78"/>
      <c r="L119" s="78"/>
      <c r="M119" s="78"/>
      <c r="N119" s="78">
        <f t="shared" ref="N119:O119" si="93">N113</f>
        <v>20405885</v>
      </c>
      <c r="O119" s="78">
        <f t="shared" si="93"/>
        <v>529906900</v>
      </c>
      <c r="P119" s="78"/>
      <c r="Q119" s="78">
        <f t="shared" ref="Q119:S120" si="94">Q113</f>
        <v>423395611</v>
      </c>
      <c r="R119" s="78">
        <f t="shared" si="94"/>
        <v>27025252</v>
      </c>
      <c r="S119" s="79">
        <f t="shared" si="94"/>
        <v>6.0000000488432084E-2</v>
      </c>
    </row>
    <row r="120" spans="1:21" s="9" customFormat="1" x14ac:dyDescent="0.25">
      <c r="A120" s="77" t="s">
        <v>192</v>
      </c>
      <c r="B120" s="75" t="s">
        <v>55</v>
      </c>
      <c r="C120" s="76" t="s">
        <v>54</v>
      </c>
      <c r="D120" s="78">
        <f t="shared" si="91"/>
        <v>1601239216</v>
      </c>
      <c r="E120" s="78"/>
      <c r="F120" s="78"/>
      <c r="G120" s="78"/>
      <c r="H120" s="78">
        <f t="shared" si="92"/>
        <v>282571632.64705884</v>
      </c>
      <c r="I120" s="78">
        <f t="shared" si="92"/>
        <v>196481906.64705884</v>
      </c>
      <c r="J120" s="78"/>
      <c r="K120" s="78"/>
      <c r="L120" s="78"/>
      <c r="M120" s="78"/>
      <c r="N120" s="78">
        <f t="shared" ref="N120:O120" si="95">N114</f>
        <v>86089726</v>
      </c>
      <c r="O120" s="78">
        <f t="shared" si="95"/>
        <v>1883810848.647059</v>
      </c>
      <c r="P120" s="78"/>
      <c r="Q120" s="78">
        <f t="shared" si="94"/>
        <v>1505164863</v>
      </c>
      <c r="R120" s="78">
        <f t="shared" si="94"/>
        <v>96074353</v>
      </c>
      <c r="S120" s="79">
        <f t="shared" si="94"/>
        <v>6.0000000024980654E-2</v>
      </c>
    </row>
    <row r="121" spans="1:21" s="9" customFormat="1" x14ac:dyDescent="0.25"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</row>
    <row r="122" spans="1:21" x14ac:dyDescent="0.25">
      <c r="A122" s="60" t="s">
        <v>26</v>
      </c>
      <c r="B122" s="71" t="s">
        <v>227</v>
      </c>
      <c r="C122" s="60"/>
      <c r="D122" s="72">
        <f>'Załącznik II Decyzji'!C15</f>
        <v>1150818353</v>
      </c>
      <c r="E122" s="72"/>
      <c r="F122" s="72"/>
      <c r="G122" s="72"/>
      <c r="H122" s="72">
        <f>'Załącznik II Decyzji'!D15</f>
        <v>203085596</v>
      </c>
      <c r="I122" s="72">
        <f>'Załącznik II Decyzji'!E15</f>
        <v>137401755</v>
      </c>
      <c r="J122" s="72"/>
      <c r="K122" s="72"/>
      <c r="L122" s="72"/>
      <c r="M122" s="72"/>
      <c r="N122" s="72">
        <f>'Załącznik II Decyzji'!F15</f>
        <v>65683841</v>
      </c>
      <c r="O122" s="72">
        <f>'Załącznik II Decyzji'!G15</f>
        <v>1353903949</v>
      </c>
      <c r="P122" s="72"/>
      <c r="Q122" s="72">
        <f>'Załącznik II Decyzji'!I15</f>
        <v>1081769252</v>
      </c>
      <c r="R122" s="72">
        <f>'Załącznik II Decyzji'!K15</f>
        <v>69049101</v>
      </c>
      <c r="S122" s="73">
        <f>'Załącznik II Decyzji'!M15</f>
        <v>5.9999999843589565E-2</v>
      </c>
    </row>
    <row r="123" spans="1:21" x14ac:dyDescent="0.25">
      <c r="A123" s="60" t="s">
        <v>27</v>
      </c>
      <c r="B123" s="71" t="s">
        <v>227</v>
      </c>
      <c r="C123" s="60"/>
      <c r="D123" s="72">
        <f>'Załącznik II Decyzji'!C16</f>
        <v>450420863</v>
      </c>
      <c r="E123" s="72"/>
      <c r="F123" s="72"/>
      <c r="G123" s="72"/>
      <c r="H123" s="72">
        <f>'Załącznik II Decyzji'!D16</f>
        <v>79486037</v>
      </c>
      <c r="I123" s="72">
        <f>'Załącznik II Decyzji'!E16</f>
        <v>59080152</v>
      </c>
      <c r="J123" s="72"/>
      <c r="K123" s="72"/>
      <c r="L123" s="72"/>
      <c r="M123" s="72"/>
      <c r="N123" s="72">
        <f>'Załącznik II Decyzji'!F16</f>
        <v>20405885</v>
      </c>
      <c r="O123" s="72">
        <f>'Załącznik II Decyzji'!G16</f>
        <v>529906900</v>
      </c>
      <c r="P123" s="72"/>
      <c r="Q123" s="72">
        <f>'Załącznik II Decyzji'!I16</f>
        <v>423395611</v>
      </c>
      <c r="R123" s="72">
        <f>'Załącznik II Decyzji'!K16</f>
        <v>27025252</v>
      </c>
      <c r="S123" s="73">
        <f>'Załącznik II Decyzji'!M16</f>
        <v>6.0000000488432084E-2</v>
      </c>
    </row>
    <row r="124" spans="1:21" x14ac:dyDescent="0.25">
      <c r="A124" s="60" t="s">
        <v>203</v>
      </c>
      <c r="B124" s="71" t="s">
        <v>227</v>
      </c>
      <c r="C124" s="60"/>
      <c r="D124" s="72">
        <f>'Załącznik II Decyzji'!C17</f>
        <v>1601239216</v>
      </c>
      <c r="E124" s="72"/>
      <c r="F124" s="72"/>
      <c r="G124" s="72"/>
      <c r="H124" s="72">
        <f>'Załącznik II Decyzji'!D17</f>
        <v>282571633</v>
      </c>
      <c r="I124" s="72">
        <f>'Załącznik II Decyzji'!E17</f>
        <v>196481907</v>
      </c>
      <c r="J124" s="72"/>
      <c r="K124" s="72"/>
      <c r="L124" s="72"/>
      <c r="M124" s="72"/>
      <c r="N124" s="72">
        <f>'Załącznik II Decyzji'!F17</f>
        <v>86089726</v>
      </c>
      <c r="O124" s="72">
        <f>'Załącznik II Decyzji'!G17</f>
        <v>1883810849</v>
      </c>
      <c r="P124" s="72"/>
      <c r="Q124" s="72">
        <f>'Załącznik II Decyzji'!I17</f>
        <v>1505164863</v>
      </c>
      <c r="R124" s="72">
        <f>'Załącznik II Decyzji'!K17</f>
        <v>96074353</v>
      </c>
      <c r="S124" s="73">
        <f>'Załącznik II Decyzji'!M17</f>
        <v>6.0000000024980654E-2</v>
      </c>
    </row>
    <row r="125" spans="1:21" x14ac:dyDescent="0.25">
      <c r="A125" s="81" t="s">
        <v>229</v>
      </c>
    </row>
    <row r="126" spans="1:21" x14ac:dyDescent="0.25">
      <c r="A126" s="82" t="s">
        <v>26</v>
      </c>
      <c r="B126" s="82"/>
      <c r="C126" s="82"/>
      <c r="D126" s="83">
        <f>D118-D122</f>
        <v>0</v>
      </c>
      <c r="E126" s="82"/>
      <c r="F126" s="82"/>
      <c r="G126" s="82"/>
      <c r="H126" s="83">
        <f>H118-H122</f>
        <v>-0.35294115543365479</v>
      </c>
      <c r="I126" s="83">
        <f>I118-I122</f>
        <v>-0.35294115543365479</v>
      </c>
      <c r="J126" s="82"/>
      <c r="K126" s="82"/>
      <c r="L126" s="82"/>
      <c r="M126" s="82"/>
      <c r="N126" s="83">
        <f>N118-N122</f>
        <v>0</v>
      </c>
      <c r="O126" s="83">
        <f>O118-O122</f>
        <v>-0.35294103622436523</v>
      </c>
      <c r="P126" s="82"/>
      <c r="Q126" s="83">
        <f>Q118-Q122</f>
        <v>0</v>
      </c>
      <c r="R126" s="83">
        <f>R118-R122</f>
        <v>0</v>
      </c>
      <c r="S126" s="84">
        <f>S118-S122</f>
        <v>0</v>
      </c>
    </row>
    <row r="127" spans="1:21" x14ac:dyDescent="0.25">
      <c r="A127" s="82" t="s">
        <v>27</v>
      </c>
      <c r="B127" s="82"/>
      <c r="C127" s="82"/>
      <c r="D127" s="83">
        <f t="shared" ref="D127:D128" si="96">D119-D123</f>
        <v>0</v>
      </c>
      <c r="E127" s="82"/>
      <c r="F127" s="82"/>
      <c r="G127" s="82"/>
      <c r="H127" s="83">
        <f t="shared" ref="H127:I128" si="97">H119-H123</f>
        <v>0</v>
      </c>
      <c r="I127" s="83">
        <f t="shared" si="97"/>
        <v>0</v>
      </c>
      <c r="J127" s="82"/>
      <c r="K127" s="82"/>
      <c r="L127" s="82"/>
      <c r="M127" s="82"/>
      <c r="N127" s="83">
        <f t="shared" ref="N127:O128" si="98">N119-N123</f>
        <v>0</v>
      </c>
      <c r="O127" s="83">
        <f t="shared" si="98"/>
        <v>0</v>
      </c>
      <c r="P127" s="82"/>
      <c r="Q127" s="83">
        <f t="shared" ref="Q127:S128" si="99">Q119-Q123</f>
        <v>0</v>
      </c>
      <c r="R127" s="83">
        <f t="shared" si="99"/>
        <v>0</v>
      </c>
      <c r="S127" s="84">
        <f t="shared" si="99"/>
        <v>0</v>
      </c>
    </row>
    <row r="128" spans="1:21" x14ac:dyDescent="0.25">
      <c r="A128" s="82" t="s">
        <v>228</v>
      </c>
      <c r="B128" s="82"/>
      <c r="C128" s="82"/>
      <c r="D128" s="83">
        <f t="shared" si="96"/>
        <v>0</v>
      </c>
      <c r="E128" s="82"/>
      <c r="F128" s="82"/>
      <c r="G128" s="82"/>
      <c r="H128" s="83">
        <f t="shared" si="97"/>
        <v>-0.35294115543365479</v>
      </c>
      <c r="I128" s="83">
        <f t="shared" si="97"/>
        <v>-0.35294115543365479</v>
      </c>
      <c r="J128" s="82"/>
      <c r="K128" s="82"/>
      <c r="L128" s="82"/>
      <c r="M128" s="82"/>
      <c r="N128" s="83">
        <f t="shared" si="98"/>
        <v>0</v>
      </c>
      <c r="O128" s="83">
        <f t="shared" si="98"/>
        <v>-0.35294103622436523</v>
      </c>
      <c r="P128" s="82"/>
      <c r="Q128" s="83">
        <f t="shared" si="99"/>
        <v>0</v>
      </c>
      <c r="R128" s="83">
        <f t="shared" si="99"/>
        <v>0</v>
      </c>
      <c r="S128" s="84">
        <f t="shared" si="99"/>
        <v>0</v>
      </c>
    </row>
    <row r="129" spans="7:14" x14ac:dyDescent="0.25">
      <c r="N129" s="70"/>
    </row>
    <row r="131" spans="7:14" x14ac:dyDescent="0.25">
      <c r="G131" s="9"/>
    </row>
    <row r="132" spans="7:14" x14ac:dyDescent="0.25">
      <c r="G132" s="9"/>
    </row>
    <row r="133" spans="7:14" x14ac:dyDescent="0.25">
      <c r="G133" s="9"/>
    </row>
    <row r="134" spans="7:14" x14ac:dyDescent="0.25">
      <c r="G134" s="9"/>
    </row>
    <row r="135" spans="7:14" x14ac:dyDescent="0.25">
      <c r="G135" s="9"/>
    </row>
    <row r="136" spans="7:14" x14ac:dyDescent="0.25">
      <c r="G136" s="9"/>
    </row>
    <row r="137" spans="7:14" x14ac:dyDescent="0.25">
      <c r="G137" s="9"/>
    </row>
    <row r="138" spans="7:14" x14ac:dyDescent="0.25">
      <c r="G138" s="9"/>
    </row>
    <row r="139" spans="7:14" x14ac:dyDescent="0.25">
      <c r="G139" s="9"/>
    </row>
  </sheetData>
  <mergeCells count="15">
    <mergeCell ref="F6:F7"/>
    <mergeCell ref="G6:G7"/>
    <mergeCell ref="T2:T7"/>
    <mergeCell ref="A2:A8"/>
    <mergeCell ref="B2:B8"/>
    <mergeCell ref="C2:C8"/>
    <mergeCell ref="D2:G5"/>
    <mergeCell ref="I2:M5"/>
    <mergeCell ref="H6:H7"/>
    <mergeCell ref="I6:I7"/>
    <mergeCell ref="K6:K7"/>
    <mergeCell ref="L6:L7"/>
    <mergeCell ref="M6:M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14"/>
  <sheetViews>
    <sheetView tabSelected="1" topLeftCell="B1" zoomScale="110" zoomScaleNormal="110" workbookViewId="0">
      <selection activeCell="F113" sqref="F113"/>
    </sheetView>
  </sheetViews>
  <sheetFormatPr defaultRowHeight="15" x14ac:dyDescent="0.25"/>
  <cols>
    <col min="3" max="3" width="10.85546875" customWidth="1"/>
    <col min="4" max="4" width="12.85546875" bestFit="1" customWidth="1"/>
    <col min="6" max="6" width="15.42578125" customWidth="1"/>
    <col min="7" max="7" width="13.7109375" customWidth="1"/>
    <col min="8" max="9" width="11.42578125" customWidth="1"/>
    <col min="10" max="10" width="13.28515625" customWidth="1"/>
    <col min="11" max="11" width="11.5703125" customWidth="1"/>
    <col min="12" max="12" width="14.7109375" customWidth="1"/>
    <col min="13" max="13" width="15.5703125" customWidth="1"/>
    <col min="14" max="14" width="12.28515625" customWidth="1"/>
    <col min="15" max="15" width="16.7109375" customWidth="1"/>
    <col min="17" max="17" width="13.5703125" customWidth="1"/>
    <col min="18" max="18" width="14" customWidth="1"/>
  </cols>
  <sheetData>
    <row r="1" spans="1:20" x14ac:dyDescent="0.25">
      <c r="A1" s="3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x14ac:dyDescent="0.25">
      <c r="A2" s="88" t="s">
        <v>1</v>
      </c>
      <c r="B2" s="88" t="s">
        <v>2</v>
      </c>
      <c r="C2" s="88" t="s">
        <v>3</v>
      </c>
      <c r="D2" s="88" t="s">
        <v>4</v>
      </c>
      <c r="E2" s="88"/>
      <c r="F2" s="88"/>
      <c r="G2" s="88"/>
      <c r="H2" s="10" t="s">
        <v>5</v>
      </c>
      <c r="I2" s="88" t="s">
        <v>6</v>
      </c>
      <c r="J2" s="88"/>
      <c r="K2" s="88"/>
      <c r="L2" s="88"/>
      <c r="M2" s="88"/>
      <c r="N2" s="10" t="s">
        <v>7</v>
      </c>
      <c r="O2" s="10" t="s">
        <v>8</v>
      </c>
      <c r="P2" s="5" t="s">
        <v>9</v>
      </c>
      <c r="Q2" s="10" t="s">
        <v>10</v>
      </c>
      <c r="R2" s="10" t="s">
        <v>11</v>
      </c>
      <c r="S2" s="10" t="s">
        <v>12</v>
      </c>
      <c r="T2" s="88" t="s">
        <v>13</v>
      </c>
    </row>
    <row r="3" spans="1:20" ht="16.5" x14ac:dyDescent="0.25">
      <c r="A3" s="88"/>
      <c r="B3" s="88"/>
      <c r="C3" s="88"/>
      <c r="D3" s="88"/>
      <c r="E3" s="88"/>
      <c r="F3" s="88"/>
      <c r="G3" s="88"/>
      <c r="H3" s="10" t="s">
        <v>14</v>
      </c>
      <c r="I3" s="88"/>
      <c r="J3" s="88"/>
      <c r="K3" s="88"/>
      <c r="L3" s="88"/>
      <c r="M3" s="88"/>
      <c r="N3" s="10" t="s">
        <v>15</v>
      </c>
      <c r="O3" s="10" t="s">
        <v>16</v>
      </c>
      <c r="P3" s="5" t="s">
        <v>17</v>
      </c>
      <c r="Q3" s="10" t="s">
        <v>18</v>
      </c>
      <c r="R3" s="10" t="s">
        <v>19</v>
      </c>
      <c r="S3" s="10" t="s">
        <v>20</v>
      </c>
      <c r="T3" s="88"/>
    </row>
    <row r="4" spans="1:20" x14ac:dyDescent="0.25">
      <c r="A4" s="88"/>
      <c r="B4" s="88"/>
      <c r="C4" s="88"/>
      <c r="D4" s="88"/>
      <c r="E4" s="88"/>
      <c r="F4" s="88"/>
      <c r="G4" s="88"/>
      <c r="H4" s="6"/>
      <c r="I4" s="88"/>
      <c r="J4" s="88"/>
      <c r="K4" s="88"/>
      <c r="L4" s="88"/>
      <c r="M4" s="88"/>
      <c r="N4" s="6"/>
      <c r="O4" s="6"/>
      <c r="P4" s="5" t="s">
        <v>21</v>
      </c>
      <c r="Q4" s="10" t="s">
        <v>22</v>
      </c>
      <c r="R4" s="6"/>
      <c r="S4" s="10" t="s">
        <v>23</v>
      </c>
      <c r="T4" s="88"/>
    </row>
    <row r="5" spans="1:20" x14ac:dyDescent="0.25">
      <c r="A5" s="88"/>
      <c r="B5" s="88"/>
      <c r="C5" s="88"/>
      <c r="D5" s="88"/>
      <c r="E5" s="88"/>
      <c r="F5" s="88"/>
      <c r="G5" s="88"/>
      <c r="H5" s="6"/>
      <c r="I5" s="88"/>
      <c r="J5" s="88"/>
      <c r="K5" s="88"/>
      <c r="L5" s="88"/>
      <c r="M5" s="88"/>
      <c r="N5" s="6"/>
      <c r="O5" s="6"/>
      <c r="P5" s="7"/>
      <c r="Q5" s="6"/>
      <c r="R5" s="6"/>
      <c r="S5" s="10" t="s">
        <v>24</v>
      </c>
      <c r="T5" s="88"/>
    </row>
    <row r="6" spans="1:20" x14ac:dyDescent="0.25">
      <c r="A6" s="88"/>
      <c r="B6" s="88"/>
      <c r="C6" s="88"/>
      <c r="D6" s="88" t="s">
        <v>16</v>
      </c>
      <c r="E6" s="88" t="s">
        <v>25</v>
      </c>
      <c r="F6" s="88" t="s">
        <v>26</v>
      </c>
      <c r="G6" s="88" t="s">
        <v>27</v>
      </c>
      <c r="H6" s="88" t="s">
        <v>16</v>
      </c>
      <c r="I6" s="88" t="s">
        <v>16</v>
      </c>
      <c r="J6" s="10" t="s">
        <v>28</v>
      </c>
      <c r="K6" s="88" t="s">
        <v>29</v>
      </c>
      <c r="L6" s="88" t="s">
        <v>30</v>
      </c>
      <c r="M6" s="88" t="s">
        <v>31</v>
      </c>
      <c r="N6" s="6"/>
      <c r="O6" s="6"/>
      <c r="P6" s="7"/>
      <c r="Q6" s="10" t="s">
        <v>32</v>
      </c>
      <c r="R6" s="10" t="s">
        <v>32</v>
      </c>
      <c r="S6" s="10" t="s">
        <v>33</v>
      </c>
      <c r="T6" s="88"/>
    </row>
    <row r="7" spans="1:20" x14ac:dyDescent="0.25">
      <c r="A7" s="88"/>
      <c r="B7" s="88"/>
      <c r="C7" s="88"/>
      <c r="D7" s="88"/>
      <c r="E7" s="88"/>
      <c r="F7" s="88"/>
      <c r="G7" s="88"/>
      <c r="H7" s="88"/>
      <c r="I7" s="88"/>
      <c r="J7" s="10" t="s">
        <v>34</v>
      </c>
      <c r="K7" s="88"/>
      <c r="L7" s="88"/>
      <c r="M7" s="88"/>
      <c r="N7" s="6"/>
      <c r="O7" s="6"/>
      <c r="P7" s="7"/>
      <c r="Q7" s="10" t="s">
        <v>35</v>
      </c>
      <c r="R7" s="10" t="s">
        <v>35</v>
      </c>
      <c r="S7" s="6"/>
      <c r="T7" s="88"/>
    </row>
    <row r="8" spans="1:20" x14ac:dyDescent="0.25">
      <c r="A8" s="88"/>
      <c r="B8" s="88"/>
      <c r="C8" s="88"/>
      <c r="D8" s="10" t="s">
        <v>36</v>
      </c>
      <c r="E8" s="10" t="s">
        <v>37</v>
      </c>
      <c r="F8" s="10" t="s">
        <v>38</v>
      </c>
      <c r="G8" s="10" t="s">
        <v>39</v>
      </c>
      <c r="H8" s="10" t="s">
        <v>40</v>
      </c>
      <c r="I8" s="10" t="s">
        <v>41</v>
      </c>
      <c r="J8" s="10" t="s">
        <v>42</v>
      </c>
      <c r="K8" s="10" t="s">
        <v>43</v>
      </c>
      <c r="L8" s="10" t="s">
        <v>44</v>
      </c>
      <c r="M8" s="10" t="s">
        <v>45</v>
      </c>
      <c r="N8" s="10" t="s">
        <v>46</v>
      </c>
      <c r="O8" s="10" t="s">
        <v>47</v>
      </c>
      <c r="P8" s="5" t="s">
        <v>48</v>
      </c>
      <c r="Q8" s="10" t="s">
        <v>49</v>
      </c>
      <c r="R8" s="10" t="s">
        <v>50</v>
      </c>
      <c r="S8" s="10" t="s">
        <v>51</v>
      </c>
      <c r="T8" s="10" t="s">
        <v>52</v>
      </c>
    </row>
    <row r="9" spans="1:2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5"/>
      <c r="Q9" s="10"/>
      <c r="R9" s="10"/>
      <c r="S9" s="10"/>
      <c r="T9" s="10"/>
    </row>
    <row r="10" spans="1:20" x14ac:dyDescent="0.25">
      <c r="A10" s="11" t="s">
        <v>53</v>
      </c>
      <c r="B10" s="12"/>
      <c r="C10" s="11" t="s">
        <v>54</v>
      </c>
      <c r="D10" s="54">
        <f>'IPF do zmian'!D10</f>
        <v>323050000</v>
      </c>
      <c r="E10" s="54">
        <f>'IPF do zmian'!E10</f>
        <v>0</v>
      </c>
      <c r="F10" s="54">
        <f>'IPF do zmian'!F10</f>
        <v>323050000</v>
      </c>
      <c r="G10" s="54">
        <f>'IPF do zmian'!G10</f>
        <v>0</v>
      </c>
      <c r="H10" s="54">
        <f>'IPF do zmian'!H10</f>
        <v>57008824</v>
      </c>
      <c r="I10" s="54">
        <f>'IPF do zmian'!I10</f>
        <v>16448581</v>
      </c>
      <c r="J10" s="54">
        <f>'IPF do zmian'!J10</f>
        <v>0</v>
      </c>
      <c r="K10" s="54">
        <f>'IPF do zmian'!K10</f>
        <v>0</v>
      </c>
      <c r="L10" s="54">
        <f>'IPF do zmian'!L10</f>
        <v>6922735</v>
      </c>
      <c r="M10" s="54">
        <f>'IPF do zmian'!M10</f>
        <v>9525846</v>
      </c>
      <c r="N10" s="54">
        <f>'IPF do zmian'!N10</f>
        <v>40560243</v>
      </c>
      <c r="O10" s="54">
        <f>'IPF do zmian'!O10</f>
        <v>380058824</v>
      </c>
      <c r="P10" s="54"/>
      <c r="Q10" s="54">
        <f>'IPF do zmian'!Q10</f>
        <v>303226999.99999994</v>
      </c>
      <c r="R10" s="54">
        <f>'IPF do zmian'!R10</f>
        <v>19823000</v>
      </c>
      <c r="S10" s="49">
        <f>'IPF do zmian'!S10</f>
        <v>6.1362018263426715E-2</v>
      </c>
      <c r="T10" s="54" t="str">
        <f>'IPF do zmian'!T10</f>
        <v>-</v>
      </c>
    </row>
    <row r="11" spans="1:20" x14ac:dyDescent="0.25">
      <c r="A11" s="13" t="s">
        <v>56</v>
      </c>
      <c r="B11" s="13" t="s">
        <v>57</v>
      </c>
      <c r="C11" s="13" t="s">
        <v>54</v>
      </c>
      <c r="D11" s="50">
        <f>'IPF do zmian'!D11</f>
        <v>29000000</v>
      </c>
      <c r="E11" s="50">
        <f>'IPF do zmian'!E11</f>
        <v>0</v>
      </c>
      <c r="F11" s="50">
        <f>'IPF do zmian'!F11</f>
        <v>29000000</v>
      </c>
      <c r="G11" s="50">
        <f>'IPF do zmian'!G11</f>
        <v>0</v>
      </c>
      <c r="H11" s="50">
        <f>'IPF do zmian'!H11</f>
        <v>5117647</v>
      </c>
      <c r="I11" s="50">
        <f>'IPF do zmian'!I11</f>
        <v>0</v>
      </c>
      <c r="J11" s="50">
        <f>'IPF do zmian'!J11</f>
        <v>0</v>
      </c>
      <c r="K11" s="50">
        <f>'IPF do zmian'!K11</f>
        <v>0</v>
      </c>
      <c r="L11" s="50">
        <f>'IPF do zmian'!L11</f>
        <v>0</v>
      </c>
      <c r="M11" s="50">
        <f>'IPF do zmian'!M11</f>
        <v>0</v>
      </c>
      <c r="N11" s="50">
        <f>'IPF do zmian'!N11</f>
        <v>5117647</v>
      </c>
      <c r="O11" s="50">
        <f>'IPF do zmian'!O11</f>
        <v>34117647</v>
      </c>
      <c r="P11" s="66">
        <f>'IPF do zmian'!P11</f>
        <v>0</v>
      </c>
      <c r="Q11" s="50">
        <f>'IPF do zmian'!Q11</f>
        <v>26650157</v>
      </c>
      <c r="R11" s="50">
        <f>'IPF do zmian'!R11</f>
        <v>2349843</v>
      </c>
      <c r="S11" s="52">
        <f>'IPF do zmian'!S11</f>
        <v>8.1029068965517245E-2</v>
      </c>
      <c r="T11" s="50" t="str">
        <f>'IPF do zmian'!T11</f>
        <v>-</v>
      </c>
    </row>
    <row r="12" spans="1:20" x14ac:dyDescent="0.25">
      <c r="A12" s="13" t="s">
        <v>58</v>
      </c>
      <c r="B12" s="13" t="s">
        <v>57</v>
      </c>
      <c r="C12" s="13" t="s">
        <v>54</v>
      </c>
      <c r="D12" s="50">
        <f>'IPF do zmian'!D12</f>
        <v>23346500</v>
      </c>
      <c r="E12" s="50">
        <f>'IPF do zmian'!E12</f>
        <v>0</v>
      </c>
      <c r="F12" s="50">
        <f>'IPF do zmian'!F12</f>
        <v>23346500</v>
      </c>
      <c r="G12" s="50">
        <f>'IPF do zmian'!G12</f>
        <v>0</v>
      </c>
      <c r="H12" s="50">
        <f>'IPF do zmian'!H12</f>
        <v>4119971</v>
      </c>
      <c r="I12" s="50">
        <f>'IPF do zmian'!I12</f>
        <v>0</v>
      </c>
      <c r="J12" s="50">
        <f>'IPF do zmian'!J12</f>
        <v>0</v>
      </c>
      <c r="K12" s="50">
        <f>'IPF do zmian'!K12</f>
        <v>0</v>
      </c>
      <c r="L12" s="50">
        <f>'IPF do zmian'!L12</f>
        <v>0</v>
      </c>
      <c r="M12" s="50">
        <f>'IPF do zmian'!M12</f>
        <v>0</v>
      </c>
      <c r="N12" s="50">
        <f>'IPF do zmian'!N12</f>
        <v>4119971</v>
      </c>
      <c r="O12" s="50">
        <f>'IPF do zmian'!O12</f>
        <v>27466471</v>
      </c>
      <c r="P12" s="66">
        <f>'IPF do zmian'!P12</f>
        <v>0.1</v>
      </c>
      <c r="Q12" s="50">
        <f>'IPF do zmian'!Q12</f>
        <v>20964511.5</v>
      </c>
      <c r="R12" s="50">
        <f>'IPF do zmian'!R12</f>
        <v>2381988.5</v>
      </c>
      <c r="S12" s="52">
        <f>'IPF do zmian'!S12</f>
        <v>0.1020276486839569</v>
      </c>
      <c r="T12" s="50" t="str">
        <f>'IPF do zmian'!T12</f>
        <v>-</v>
      </c>
    </row>
    <row r="13" spans="1:20" x14ac:dyDescent="0.25">
      <c r="A13" s="13" t="s">
        <v>59</v>
      </c>
      <c r="B13" s="13" t="s">
        <v>60</v>
      </c>
      <c r="C13" s="13" t="s">
        <v>54</v>
      </c>
      <c r="D13" s="50">
        <f>'IPF do zmian'!D13</f>
        <v>17038500</v>
      </c>
      <c r="E13" s="50">
        <f>'IPF do zmian'!E13</f>
        <v>0</v>
      </c>
      <c r="F13" s="50">
        <f>'IPF do zmian'!F13</f>
        <v>17038500</v>
      </c>
      <c r="G13" s="50">
        <f>'IPF do zmian'!G13</f>
        <v>0</v>
      </c>
      <c r="H13" s="50">
        <f>'IPF do zmian'!H13</f>
        <v>3609546</v>
      </c>
      <c r="I13" s="50">
        <f>'IPF do zmian'!I13</f>
        <v>3609546</v>
      </c>
      <c r="J13" s="50">
        <f>'IPF do zmian'!J13</f>
        <v>0</v>
      </c>
      <c r="K13" s="50">
        <f>'IPF do zmian'!K13</f>
        <v>0</v>
      </c>
      <c r="L13" s="50">
        <f>'IPF do zmian'!L13</f>
        <v>0</v>
      </c>
      <c r="M13" s="50">
        <f>'IPF do zmian'!M13</f>
        <v>3609546</v>
      </c>
      <c r="N13" s="50">
        <f>'IPF do zmian'!N13</f>
        <v>0</v>
      </c>
      <c r="O13" s="50">
        <f>'IPF do zmian'!O13</f>
        <v>20648046</v>
      </c>
      <c r="P13" s="66">
        <f>'IPF do zmian'!P13</f>
        <v>0</v>
      </c>
      <c r="Q13" s="50">
        <f>'IPF do zmian'!Q13</f>
        <v>15151059.029999999</v>
      </c>
      <c r="R13" s="50">
        <f>'IPF do zmian'!R13</f>
        <v>1887440.97</v>
      </c>
      <c r="S13" s="52">
        <f>'IPF do zmian'!S13</f>
        <v>0.11077506646711859</v>
      </c>
      <c r="T13" s="50" t="str">
        <f>'IPF do zmian'!T13</f>
        <v>-</v>
      </c>
    </row>
    <row r="14" spans="1:20" x14ac:dyDescent="0.25">
      <c r="A14" s="22" t="s">
        <v>61</v>
      </c>
      <c r="B14" s="13" t="s">
        <v>62</v>
      </c>
      <c r="C14" s="13" t="s">
        <v>54</v>
      </c>
      <c r="D14" s="50">
        <f>'IPF do zmian'!D14</f>
        <v>19400000</v>
      </c>
      <c r="E14" s="50">
        <f>'IPF do zmian'!E14</f>
        <v>0</v>
      </c>
      <c r="F14" s="50">
        <f>'IPF do zmian'!F14</f>
        <v>19400000</v>
      </c>
      <c r="G14" s="50">
        <f>'IPF do zmian'!G14</f>
        <v>0</v>
      </c>
      <c r="H14" s="50">
        <f>'IPF do zmian'!H14</f>
        <v>3423529</v>
      </c>
      <c r="I14" s="50">
        <f>'IPF do zmian'!I14</f>
        <v>0</v>
      </c>
      <c r="J14" s="50">
        <f>'IPF do zmian'!J14</f>
        <v>0</v>
      </c>
      <c r="K14" s="50">
        <f>'IPF do zmian'!K14</f>
        <v>0</v>
      </c>
      <c r="L14" s="50">
        <f>'IPF do zmian'!L14</f>
        <v>0</v>
      </c>
      <c r="M14" s="50">
        <f>'IPF do zmian'!M14</f>
        <v>0</v>
      </c>
      <c r="N14" s="50">
        <f>'IPF do zmian'!N14</f>
        <v>3423529</v>
      </c>
      <c r="O14" s="50">
        <f>'IPF do zmian'!O14</f>
        <v>22823529</v>
      </c>
      <c r="P14" s="66">
        <f>'IPF do zmian'!P14</f>
        <v>0.1</v>
      </c>
      <c r="Q14" s="50">
        <f>'IPF do zmian'!Q14</f>
        <v>15429505.050000001</v>
      </c>
      <c r="R14" s="50">
        <f>'IPF do zmian'!R14</f>
        <v>3970494.95</v>
      </c>
      <c r="S14" s="52">
        <f>'IPF do zmian'!S14</f>
        <v>0.20466468814432989</v>
      </c>
      <c r="T14" s="50" t="str">
        <f>'IPF do zmian'!T14</f>
        <v>-</v>
      </c>
    </row>
    <row r="15" spans="1:20" x14ac:dyDescent="0.25">
      <c r="A15" s="22" t="s">
        <v>63</v>
      </c>
      <c r="B15" s="13" t="s">
        <v>62</v>
      </c>
      <c r="C15" s="13" t="s">
        <v>54</v>
      </c>
      <c r="D15" s="50">
        <f>'IPF do zmian'!D15</f>
        <v>77700000</v>
      </c>
      <c r="E15" s="50">
        <f>'IPF do zmian'!E15</f>
        <v>0</v>
      </c>
      <c r="F15" s="50">
        <f>'IPF do zmian'!F15</f>
        <v>77700000</v>
      </c>
      <c r="G15" s="50">
        <f>'IPF do zmian'!G15</f>
        <v>0</v>
      </c>
      <c r="H15" s="50">
        <f>'IPF do zmian'!H15</f>
        <v>6888235</v>
      </c>
      <c r="I15" s="50">
        <f>'IPF do zmian'!I15</f>
        <v>0</v>
      </c>
      <c r="J15" s="50">
        <f>'IPF do zmian'!J15</f>
        <v>0</v>
      </c>
      <c r="K15" s="50">
        <f>'IPF do zmian'!K15</f>
        <v>0</v>
      </c>
      <c r="L15" s="50">
        <f>'IPF do zmian'!L15</f>
        <v>0</v>
      </c>
      <c r="M15" s="50">
        <f>'IPF do zmian'!M15</f>
        <v>0</v>
      </c>
      <c r="N15" s="50">
        <f>'IPF do zmian'!N15</f>
        <v>6888235</v>
      </c>
      <c r="O15" s="50">
        <f>'IPF do zmian'!O15</f>
        <v>84588235</v>
      </c>
      <c r="P15" s="66">
        <f>'IPF do zmian'!P15</f>
        <v>0</v>
      </c>
      <c r="Q15" s="50">
        <f>'IPF do zmian'!Q15</f>
        <v>77700000</v>
      </c>
      <c r="R15" s="50">
        <f>'IPF do zmian'!R15</f>
        <v>0</v>
      </c>
      <c r="S15" s="52">
        <f>'IPF do zmian'!S15</f>
        <v>0</v>
      </c>
      <c r="T15" s="50" t="str">
        <f>'IPF do zmian'!T15</f>
        <v>-</v>
      </c>
    </row>
    <row r="16" spans="1:20" x14ac:dyDescent="0.25">
      <c r="A16" s="22" t="s">
        <v>64</v>
      </c>
      <c r="B16" s="13" t="s">
        <v>62</v>
      </c>
      <c r="C16" s="13" t="s">
        <v>54</v>
      </c>
      <c r="D16" s="50">
        <f>'IPF do zmian'!D16</f>
        <v>30000000</v>
      </c>
      <c r="E16" s="50">
        <f>'IPF do zmian'!E16</f>
        <v>0</v>
      </c>
      <c r="F16" s="50">
        <f>'IPF do zmian'!F16</f>
        <v>30000000</v>
      </c>
      <c r="G16" s="50">
        <f>'IPF do zmian'!G16</f>
        <v>0</v>
      </c>
      <c r="H16" s="50">
        <f>'IPF do zmian'!H16</f>
        <v>5999096</v>
      </c>
      <c r="I16" s="50">
        <f>'IPF do zmian'!I16</f>
        <v>0</v>
      </c>
      <c r="J16" s="50">
        <f>'IPF do zmian'!J16</f>
        <v>0</v>
      </c>
      <c r="K16" s="50">
        <f>'IPF do zmian'!K16</f>
        <v>0</v>
      </c>
      <c r="L16" s="50">
        <f>'IPF do zmian'!L16</f>
        <v>0</v>
      </c>
      <c r="M16" s="50">
        <f>'IPF do zmian'!M16</f>
        <v>0</v>
      </c>
      <c r="N16" s="50">
        <f>'IPF do zmian'!N16</f>
        <v>5999096</v>
      </c>
      <c r="O16" s="50">
        <f>'IPF do zmian'!O16</f>
        <v>35999096</v>
      </c>
      <c r="P16" s="66">
        <f>'IPF do zmian'!P16</f>
        <v>0.1</v>
      </c>
      <c r="Q16" s="50">
        <f>'IPF do zmian'!Q16</f>
        <v>24036583.25</v>
      </c>
      <c r="R16" s="50">
        <f>'IPF do zmian'!R16</f>
        <v>5963416.75</v>
      </c>
      <c r="S16" s="52">
        <f>'IPF do zmian'!S16</f>
        <v>0.19878055833333333</v>
      </c>
      <c r="T16" s="50" t="str">
        <f>'IPF do zmian'!T16</f>
        <v>-</v>
      </c>
    </row>
    <row r="17" spans="1:20" x14ac:dyDescent="0.25">
      <c r="A17" s="13" t="s">
        <v>65</v>
      </c>
      <c r="B17" s="13" t="s">
        <v>62</v>
      </c>
      <c r="C17" s="13" t="s">
        <v>54</v>
      </c>
      <c r="D17" s="50">
        <f>'IPF do zmian'!D17</f>
        <v>5000000</v>
      </c>
      <c r="E17" s="50">
        <f>'IPF do zmian'!E17</f>
        <v>0</v>
      </c>
      <c r="F17" s="50">
        <f>'IPF do zmian'!F17</f>
        <v>5000000</v>
      </c>
      <c r="G17" s="50">
        <f>'IPF do zmian'!G17</f>
        <v>0</v>
      </c>
      <c r="H17" s="50">
        <f>'IPF do zmian'!H17</f>
        <v>882353</v>
      </c>
      <c r="I17" s="50">
        <f>'IPF do zmian'!I17</f>
        <v>0</v>
      </c>
      <c r="J17" s="50">
        <f>'IPF do zmian'!J17</f>
        <v>0</v>
      </c>
      <c r="K17" s="50">
        <f>'IPF do zmian'!K17</f>
        <v>0</v>
      </c>
      <c r="L17" s="50">
        <f>'IPF do zmian'!L17</f>
        <v>0</v>
      </c>
      <c r="M17" s="50">
        <f>'IPF do zmian'!M17</f>
        <v>0</v>
      </c>
      <c r="N17" s="50">
        <f>'IPF do zmian'!N17</f>
        <v>882353</v>
      </c>
      <c r="O17" s="50">
        <f>'IPF do zmian'!O17</f>
        <v>5882353</v>
      </c>
      <c r="P17" s="66">
        <f>'IPF do zmian'!P17</f>
        <v>0</v>
      </c>
      <c r="Q17" s="50">
        <f>'IPF do zmian'!Q17</f>
        <v>4710232.42</v>
      </c>
      <c r="R17" s="50">
        <f>'IPF do zmian'!R17</f>
        <v>289767.58</v>
      </c>
      <c r="S17" s="52">
        <f>'IPF do zmian'!S17</f>
        <v>5.7953516000000004E-2</v>
      </c>
      <c r="T17" s="50" t="str">
        <f>'IPF do zmian'!T17</f>
        <v>-</v>
      </c>
    </row>
    <row r="18" spans="1:20" x14ac:dyDescent="0.25">
      <c r="A18" s="13" t="s">
        <v>66</v>
      </c>
      <c r="B18" s="13" t="s">
        <v>62</v>
      </c>
      <c r="C18" s="13" t="s">
        <v>54</v>
      </c>
      <c r="D18" s="50">
        <f>'IPF do zmian'!D18</f>
        <v>5000000</v>
      </c>
      <c r="E18" s="50">
        <f>'IPF do zmian'!E18</f>
        <v>0</v>
      </c>
      <c r="F18" s="50">
        <f>'IPF do zmian'!F18</f>
        <v>5000000</v>
      </c>
      <c r="G18" s="50">
        <f>'IPF do zmian'!G18</f>
        <v>0</v>
      </c>
      <c r="H18" s="50">
        <f>'IPF do zmian'!H18</f>
        <v>882353</v>
      </c>
      <c r="I18" s="50">
        <f>'IPF do zmian'!I18</f>
        <v>0</v>
      </c>
      <c r="J18" s="50">
        <f>'IPF do zmian'!J18</f>
        <v>0</v>
      </c>
      <c r="K18" s="50">
        <f>'IPF do zmian'!K18</f>
        <v>0</v>
      </c>
      <c r="L18" s="50">
        <f>'IPF do zmian'!L18</f>
        <v>0</v>
      </c>
      <c r="M18" s="50">
        <f>'IPF do zmian'!M18</f>
        <v>0</v>
      </c>
      <c r="N18" s="50">
        <f>'IPF do zmian'!N18</f>
        <v>882353</v>
      </c>
      <c r="O18" s="50">
        <f>'IPF do zmian'!O18</f>
        <v>5882353</v>
      </c>
      <c r="P18" s="66">
        <f>'IPF do zmian'!P18</f>
        <v>0</v>
      </c>
      <c r="Q18" s="50">
        <f>'IPF do zmian'!Q18</f>
        <v>4710232.42</v>
      </c>
      <c r="R18" s="50">
        <f>'IPF do zmian'!R18</f>
        <v>289767.58</v>
      </c>
      <c r="S18" s="52">
        <f>'IPF do zmian'!S18</f>
        <v>5.7953516000000004E-2</v>
      </c>
      <c r="T18" s="50" t="str">
        <f>'IPF do zmian'!T18</f>
        <v>-</v>
      </c>
    </row>
    <row r="19" spans="1:20" x14ac:dyDescent="0.25">
      <c r="A19" s="22" t="s">
        <v>67</v>
      </c>
      <c r="B19" s="13" t="s">
        <v>62</v>
      </c>
      <c r="C19" s="13" t="s">
        <v>54</v>
      </c>
      <c r="D19" s="50">
        <f>'IPF do zmian'!D19</f>
        <v>72900000</v>
      </c>
      <c r="E19" s="50">
        <f>'IPF do zmian'!E19</f>
        <v>0</v>
      </c>
      <c r="F19" s="50">
        <f>'IPF do zmian'!F19</f>
        <v>72900000</v>
      </c>
      <c r="G19" s="50">
        <f>'IPF do zmian'!G19</f>
        <v>0</v>
      </c>
      <c r="H19" s="50">
        <f>'IPF do zmian'!H19</f>
        <v>10747353</v>
      </c>
      <c r="I19" s="50">
        <f>'IPF do zmian'!I19</f>
        <v>0</v>
      </c>
      <c r="J19" s="50">
        <f>'IPF do zmian'!J19</f>
        <v>0</v>
      </c>
      <c r="K19" s="50">
        <f>'IPF do zmian'!K19</f>
        <v>0</v>
      </c>
      <c r="L19" s="50">
        <f>'IPF do zmian'!L19</f>
        <v>0</v>
      </c>
      <c r="M19" s="50">
        <f>'IPF do zmian'!M19</f>
        <v>0</v>
      </c>
      <c r="N19" s="50">
        <f>'IPF do zmian'!N19</f>
        <v>10747353</v>
      </c>
      <c r="O19" s="50">
        <f>'IPF do zmian'!O19</f>
        <v>83647353</v>
      </c>
      <c r="P19" s="66">
        <f>'IPF do zmian'!P19</f>
        <v>0</v>
      </c>
      <c r="Q19" s="50">
        <f>'IPF do zmian'!Q19</f>
        <v>72900000</v>
      </c>
      <c r="R19" s="50">
        <f>'IPF do zmian'!R19</f>
        <v>0</v>
      </c>
      <c r="S19" s="52">
        <f>'IPF do zmian'!S19</f>
        <v>0</v>
      </c>
      <c r="T19" s="50" t="str">
        <f>'IPF do zmian'!T19</f>
        <v>-</v>
      </c>
    </row>
    <row r="20" spans="1:20" x14ac:dyDescent="0.25">
      <c r="A20" s="13" t="s">
        <v>68</v>
      </c>
      <c r="B20" s="13" t="s">
        <v>69</v>
      </c>
      <c r="C20" s="13" t="s">
        <v>54</v>
      </c>
      <c r="D20" s="50">
        <f>'IPF do zmian'!D20</f>
        <v>500000</v>
      </c>
      <c r="E20" s="50">
        <f>'IPF do zmian'!E20</f>
        <v>0</v>
      </c>
      <c r="F20" s="50">
        <f>'IPF do zmian'!F20</f>
        <v>500000</v>
      </c>
      <c r="G20" s="50">
        <f>'IPF do zmian'!G20</f>
        <v>0</v>
      </c>
      <c r="H20" s="50">
        <f>'IPF do zmian'!H20</f>
        <v>88235</v>
      </c>
      <c r="I20" s="50">
        <f>'IPF do zmian'!I20</f>
        <v>88235</v>
      </c>
      <c r="J20" s="50">
        <f>'IPF do zmian'!J20</f>
        <v>0</v>
      </c>
      <c r="K20" s="50">
        <f>'IPF do zmian'!K20</f>
        <v>0</v>
      </c>
      <c r="L20" s="50">
        <f>'IPF do zmian'!L20</f>
        <v>88235</v>
      </c>
      <c r="M20" s="50">
        <f>'IPF do zmian'!M20</f>
        <v>0</v>
      </c>
      <c r="N20" s="50">
        <f>'IPF do zmian'!N20</f>
        <v>0</v>
      </c>
      <c r="O20" s="50">
        <f>'IPF do zmian'!O20</f>
        <v>588235</v>
      </c>
      <c r="P20" s="66">
        <f>'IPF do zmian'!P20</f>
        <v>0</v>
      </c>
      <c r="Q20" s="50">
        <f>'IPF do zmian'!Q20</f>
        <v>400000</v>
      </c>
      <c r="R20" s="50">
        <f>'IPF do zmian'!R20</f>
        <v>100000</v>
      </c>
      <c r="S20" s="52">
        <f>'IPF do zmian'!S20</f>
        <v>0.2</v>
      </c>
      <c r="T20" s="50" t="str">
        <f>'IPF do zmian'!T20</f>
        <v>-</v>
      </c>
    </row>
    <row r="21" spans="1:20" x14ac:dyDescent="0.25">
      <c r="A21" s="13" t="s">
        <v>70</v>
      </c>
      <c r="B21" s="13" t="s">
        <v>69</v>
      </c>
      <c r="C21" s="13" t="s">
        <v>54</v>
      </c>
      <c r="D21" s="50">
        <f>'IPF do zmian'!D21</f>
        <v>11000000</v>
      </c>
      <c r="E21" s="50">
        <f>'IPF do zmian'!E21</f>
        <v>0</v>
      </c>
      <c r="F21" s="50">
        <f>'IPF do zmian'!F21</f>
        <v>11000000</v>
      </c>
      <c r="G21" s="50">
        <f>'IPF do zmian'!G21</f>
        <v>0</v>
      </c>
      <c r="H21" s="50">
        <f>'IPF do zmian'!H21</f>
        <v>3254800</v>
      </c>
      <c r="I21" s="50">
        <f>'IPF do zmian'!I21</f>
        <v>3254800</v>
      </c>
      <c r="J21" s="50">
        <f>'IPF do zmian'!J21</f>
        <v>0</v>
      </c>
      <c r="K21" s="50">
        <f>'IPF do zmian'!K21</f>
        <v>0</v>
      </c>
      <c r="L21" s="50">
        <f>'IPF do zmian'!L21</f>
        <v>3254800</v>
      </c>
      <c r="M21" s="50">
        <f>'IPF do zmian'!M21</f>
        <v>0</v>
      </c>
      <c r="N21" s="50">
        <f>'IPF do zmian'!N21</f>
        <v>0</v>
      </c>
      <c r="O21" s="50">
        <f>'IPF do zmian'!O21</f>
        <v>14254800</v>
      </c>
      <c r="P21" s="66">
        <f>'IPF do zmian'!P21</f>
        <v>0</v>
      </c>
      <c r="Q21" s="50">
        <f>'IPF do zmian'!Q21</f>
        <v>10840929.689999999</v>
      </c>
      <c r="R21" s="50">
        <f>'IPF do zmian'!R21</f>
        <v>159070.31</v>
      </c>
      <c r="S21" s="52">
        <f>'IPF do zmian'!S21</f>
        <v>1.4460937272727273E-2</v>
      </c>
      <c r="T21" s="50" t="str">
        <f>'IPF do zmian'!T21</f>
        <v>-</v>
      </c>
    </row>
    <row r="22" spans="1:20" x14ac:dyDescent="0.25">
      <c r="A22" s="13" t="s">
        <v>71</v>
      </c>
      <c r="B22" s="13" t="s">
        <v>69</v>
      </c>
      <c r="C22" s="13" t="s">
        <v>54</v>
      </c>
      <c r="D22" s="50">
        <f>'IPF do zmian'!D22</f>
        <v>4000000</v>
      </c>
      <c r="E22" s="50">
        <f>'IPF do zmian'!E22</f>
        <v>0</v>
      </c>
      <c r="F22" s="50">
        <f>'IPF do zmian'!F22</f>
        <v>4000000</v>
      </c>
      <c r="G22" s="50">
        <f>'IPF do zmian'!G22</f>
        <v>0</v>
      </c>
      <c r="H22" s="50">
        <f>'IPF do zmian'!H22</f>
        <v>1234700</v>
      </c>
      <c r="I22" s="50">
        <f>'IPF do zmian'!I22</f>
        <v>1234700</v>
      </c>
      <c r="J22" s="50">
        <f>'IPF do zmian'!J22</f>
        <v>0</v>
      </c>
      <c r="K22" s="50">
        <f>'IPF do zmian'!K22</f>
        <v>0</v>
      </c>
      <c r="L22" s="50">
        <f>'IPF do zmian'!L22</f>
        <v>1234700</v>
      </c>
      <c r="M22" s="50">
        <f>'IPF do zmian'!M22</f>
        <v>0</v>
      </c>
      <c r="N22" s="50">
        <f>'IPF do zmian'!N22</f>
        <v>0</v>
      </c>
      <c r="O22" s="50">
        <f>'IPF do zmian'!O22</f>
        <v>5234700</v>
      </c>
      <c r="P22" s="66">
        <f>'IPF do zmian'!P22</f>
        <v>0</v>
      </c>
      <c r="Q22" s="50">
        <f>'IPF do zmian'!Q22</f>
        <v>3420464.85</v>
      </c>
      <c r="R22" s="50">
        <f>'IPF do zmian'!R22</f>
        <v>579535.15</v>
      </c>
      <c r="S22" s="52">
        <f>'IPF do zmian'!S22</f>
        <v>0.1448837875</v>
      </c>
      <c r="T22" s="50" t="str">
        <f>'IPF do zmian'!T22</f>
        <v>-</v>
      </c>
    </row>
    <row r="23" spans="1:20" x14ac:dyDescent="0.25">
      <c r="A23" s="13" t="s">
        <v>72</v>
      </c>
      <c r="B23" s="13" t="s">
        <v>69</v>
      </c>
      <c r="C23" s="13" t="s">
        <v>54</v>
      </c>
      <c r="D23" s="50">
        <f>'IPF do zmian'!D23</f>
        <v>9000000</v>
      </c>
      <c r="E23" s="50">
        <f>'IPF do zmian'!E23</f>
        <v>0</v>
      </c>
      <c r="F23" s="50">
        <f>'IPF do zmian'!F23</f>
        <v>9000000</v>
      </c>
      <c r="G23" s="50">
        <f>'IPF do zmian'!G23</f>
        <v>0</v>
      </c>
      <c r="H23" s="50">
        <f>'IPF do zmian'!H23</f>
        <v>2345000</v>
      </c>
      <c r="I23" s="50">
        <f>'IPF do zmian'!I23</f>
        <v>2345000</v>
      </c>
      <c r="J23" s="50">
        <f>'IPF do zmian'!J23</f>
        <v>0</v>
      </c>
      <c r="K23" s="50">
        <f>'IPF do zmian'!K23</f>
        <v>0</v>
      </c>
      <c r="L23" s="50">
        <f>'IPF do zmian'!L23</f>
        <v>2345000</v>
      </c>
      <c r="M23" s="50">
        <f>'IPF do zmian'!M23</f>
        <v>0</v>
      </c>
      <c r="N23" s="50">
        <f>'IPF do zmian'!N23</f>
        <v>0</v>
      </c>
      <c r="O23" s="50">
        <f>'IPF do zmian'!O23</f>
        <v>11345000</v>
      </c>
      <c r="P23" s="66">
        <f>'IPF do zmian'!P23</f>
        <v>0</v>
      </c>
      <c r="Q23" s="50">
        <f>'IPF do zmian'!Q23</f>
        <v>8014790.2400000002</v>
      </c>
      <c r="R23" s="50">
        <f>'IPF do zmian'!R23</f>
        <v>985209.76</v>
      </c>
      <c r="S23" s="52">
        <f>'IPF do zmian'!S23</f>
        <v>0.10946775111111111</v>
      </c>
      <c r="T23" s="50" t="str">
        <f>'IPF do zmian'!T23</f>
        <v>-</v>
      </c>
    </row>
    <row r="24" spans="1:20" x14ac:dyDescent="0.25">
      <c r="A24" s="13" t="s">
        <v>73</v>
      </c>
      <c r="B24" s="13" t="s">
        <v>69</v>
      </c>
      <c r="C24" s="13" t="s">
        <v>54</v>
      </c>
      <c r="D24" s="50">
        <f>'IPF do zmian'!D24</f>
        <v>4000000</v>
      </c>
      <c r="E24" s="50">
        <f>'IPF do zmian'!E24</f>
        <v>0</v>
      </c>
      <c r="F24" s="50">
        <f>'IPF do zmian'!F24</f>
        <v>4000000</v>
      </c>
      <c r="G24" s="50">
        <f>'IPF do zmian'!G24</f>
        <v>0</v>
      </c>
      <c r="H24" s="50">
        <f>'IPF do zmian'!H24</f>
        <v>0</v>
      </c>
      <c r="I24" s="50">
        <f>'IPF do zmian'!I24</f>
        <v>0</v>
      </c>
      <c r="J24" s="50">
        <f>'IPF do zmian'!J24</f>
        <v>0</v>
      </c>
      <c r="K24" s="50">
        <f>'IPF do zmian'!K24</f>
        <v>0</v>
      </c>
      <c r="L24" s="50">
        <f>'IPF do zmian'!L24</f>
        <v>0</v>
      </c>
      <c r="M24" s="50">
        <f>'IPF do zmian'!M24</f>
        <v>0</v>
      </c>
      <c r="N24" s="50">
        <f>'IPF do zmian'!N24</f>
        <v>0</v>
      </c>
      <c r="O24" s="50">
        <f>'IPF do zmian'!O24</f>
        <v>4000000</v>
      </c>
      <c r="P24" s="66">
        <f>'IPF do zmian'!P24</f>
        <v>0</v>
      </c>
      <c r="Q24" s="50">
        <f>'IPF do zmian'!Q24</f>
        <v>4000000</v>
      </c>
      <c r="R24" s="50">
        <f>'IPF do zmian'!R24</f>
        <v>0</v>
      </c>
      <c r="S24" s="52">
        <f>'IPF do zmian'!S24</f>
        <v>0</v>
      </c>
      <c r="T24" s="50" t="str">
        <f>'IPF do zmian'!T24</f>
        <v>-</v>
      </c>
    </row>
    <row r="25" spans="1:20" x14ac:dyDescent="0.25">
      <c r="A25" s="13" t="s">
        <v>74</v>
      </c>
      <c r="B25" s="13" t="s">
        <v>69</v>
      </c>
      <c r="C25" s="13" t="s">
        <v>54</v>
      </c>
      <c r="D25" s="50">
        <f>'IPF do zmian'!D25</f>
        <v>3000000</v>
      </c>
      <c r="E25" s="50">
        <f>'IPF do zmian'!E25</f>
        <v>0</v>
      </c>
      <c r="F25" s="50">
        <f>'IPF do zmian'!F25</f>
        <v>3000000</v>
      </c>
      <c r="G25" s="50">
        <f>'IPF do zmian'!G25</f>
        <v>0</v>
      </c>
      <c r="H25" s="50">
        <f>'IPF do zmian'!H25</f>
        <v>1514812</v>
      </c>
      <c r="I25" s="50">
        <f>'IPF do zmian'!I25</f>
        <v>985400</v>
      </c>
      <c r="J25" s="50">
        <f>'IPF do zmian'!J25</f>
        <v>0</v>
      </c>
      <c r="K25" s="50">
        <f>'IPF do zmian'!K25</f>
        <v>0</v>
      </c>
      <c r="L25" s="50">
        <f>'IPF do zmian'!L25</f>
        <v>0</v>
      </c>
      <c r="M25" s="50">
        <f>'IPF do zmian'!M25</f>
        <v>985400</v>
      </c>
      <c r="N25" s="50">
        <f>'IPF do zmian'!N25</f>
        <v>529412</v>
      </c>
      <c r="O25" s="50">
        <f>'IPF do zmian'!O25</f>
        <v>4514812</v>
      </c>
      <c r="P25" s="66">
        <f>'IPF do zmian'!P25</f>
        <v>0</v>
      </c>
      <c r="Q25" s="50">
        <f>'IPF do zmian'!Q25</f>
        <v>2826139.45</v>
      </c>
      <c r="R25" s="50">
        <f>'IPF do zmian'!R25</f>
        <v>173860.55</v>
      </c>
      <c r="S25" s="52">
        <f>'IPF do zmian'!S25</f>
        <v>5.7953516666666663E-2</v>
      </c>
      <c r="T25" s="50" t="str">
        <f>'IPF do zmian'!T25</f>
        <v>-</v>
      </c>
    </row>
    <row r="26" spans="1:20" x14ac:dyDescent="0.25">
      <c r="A26" s="13" t="s">
        <v>75</v>
      </c>
      <c r="B26" s="13" t="s">
        <v>69</v>
      </c>
      <c r="C26" s="13" t="s">
        <v>54</v>
      </c>
      <c r="D26" s="50">
        <f>'IPF do zmian'!D26</f>
        <v>5665000</v>
      </c>
      <c r="E26" s="50">
        <f>'IPF do zmian'!E26</f>
        <v>0</v>
      </c>
      <c r="F26" s="50">
        <f>'IPF do zmian'!F26</f>
        <v>5665000</v>
      </c>
      <c r="G26" s="50">
        <f>'IPF do zmian'!G26</f>
        <v>0</v>
      </c>
      <c r="H26" s="50">
        <f>'IPF do zmian'!H26</f>
        <v>3379706</v>
      </c>
      <c r="I26" s="50">
        <f>'IPF do zmian'!I26</f>
        <v>2380000</v>
      </c>
      <c r="J26" s="50">
        <f>'IPF do zmian'!J26</f>
        <v>0</v>
      </c>
      <c r="K26" s="50">
        <f>'IPF do zmian'!K26</f>
        <v>0</v>
      </c>
      <c r="L26" s="50">
        <f>'IPF do zmian'!L26</f>
        <v>0</v>
      </c>
      <c r="M26" s="50">
        <f>'IPF do zmian'!M26</f>
        <v>2380000</v>
      </c>
      <c r="N26" s="50">
        <f>'IPF do zmian'!N26</f>
        <v>999706</v>
      </c>
      <c r="O26" s="50">
        <f>'IPF do zmian'!O26</f>
        <v>9044706</v>
      </c>
      <c r="P26" s="66">
        <f>'IPF do zmian'!P26</f>
        <v>0</v>
      </c>
      <c r="Q26" s="50">
        <f>'IPF do zmian'!Q26</f>
        <v>5491139.4500000002</v>
      </c>
      <c r="R26" s="50">
        <f>'IPF do zmian'!R26</f>
        <v>173860.55</v>
      </c>
      <c r="S26" s="52">
        <f>'IPF do zmian'!S26</f>
        <v>3.0690300088261253E-2</v>
      </c>
      <c r="T26" s="50" t="str">
        <f>'IPF do zmian'!T26</f>
        <v>-</v>
      </c>
    </row>
    <row r="27" spans="1:20" x14ac:dyDescent="0.25">
      <c r="A27" s="13" t="s">
        <v>76</v>
      </c>
      <c r="B27" s="13" t="s">
        <v>69</v>
      </c>
      <c r="C27" s="13" t="s">
        <v>54</v>
      </c>
      <c r="D27" s="50">
        <f>'IPF do zmian'!D27</f>
        <v>5500000</v>
      </c>
      <c r="E27" s="50">
        <f>'IPF do zmian'!E27</f>
        <v>0</v>
      </c>
      <c r="F27" s="50">
        <f>'IPF do zmian'!F27</f>
        <v>5500000</v>
      </c>
      <c r="G27" s="50">
        <f>'IPF do zmian'!G27</f>
        <v>0</v>
      </c>
      <c r="H27" s="50">
        <f>'IPF do zmian'!H27</f>
        <v>3521488</v>
      </c>
      <c r="I27" s="50">
        <f>'IPF do zmian'!I27</f>
        <v>2550900</v>
      </c>
      <c r="J27" s="50">
        <f>'IPF do zmian'!J27</f>
        <v>0</v>
      </c>
      <c r="K27" s="50">
        <f>'IPF do zmian'!K27</f>
        <v>0</v>
      </c>
      <c r="L27" s="50">
        <f>'IPF do zmian'!L27</f>
        <v>0</v>
      </c>
      <c r="M27" s="50">
        <f>'IPF do zmian'!M27</f>
        <v>2550900</v>
      </c>
      <c r="N27" s="50">
        <f>'IPF do zmian'!N27</f>
        <v>970588</v>
      </c>
      <c r="O27" s="50">
        <f>'IPF do zmian'!O27</f>
        <v>9021488</v>
      </c>
      <c r="P27" s="66">
        <f>'IPF do zmian'!P27</f>
        <v>0</v>
      </c>
      <c r="Q27" s="50">
        <f>'IPF do zmian'!Q27</f>
        <v>5181255.6500000004</v>
      </c>
      <c r="R27" s="50">
        <f>'IPF do zmian'!R27</f>
        <v>318744.34999999998</v>
      </c>
      <c r="S27" s="52">
        <f>'IPF do zmian'!S27</f>
        <v>5.7953518181818181E-2</v>
      </c>
      <c r="T27" s="50" t="str">
        <f>'IPF do zmian'!T27</f>
        <v>-</v>
      </c>
    </row>
    <row r="28" spans="1:20" x14ac:dyDescent="0.25">
      <c r="A28" s="22" t="s">
        <v>77</v>
      </c>
      <c r="B28" s="22" t="s">
        <v>57</v>
      </c>
      <c r="C28" s="22" t="s">
        <v>54</v>
      </c>
      <c r="D28" s="50">
        <f>'IPF do zmian'!D28</f>
        <v>1000000</v>
      </c>
      <c r="E28" s="50">
        <f>'IPF do zmian'!E28</f>
        <v>0</v>
      </c>
      <c r="F28" s="50">
        <f>'IPF do zmian'!F28</f>
        <v>1000000</v>
      </c>
      <c r="G28" s="50">
        <f>'IPF do zmian'!G28</f>
        <v>0</v>
      </c>
      <c r="H28" s="50">
        <f>'IPF do zmian'!H28</f>
        <v>0</v>
      </c>
      <c r="I28" s="50">
        <f>'IPF do zmian'!I28</f>
        <v>0</v>
      </c>
      <c r="J28" s="50">
        <f>'IPF do zmian'!J28</f>
        <v>0</v>
      </c>
      <c r="K28" s="50">
        <f>'IPF do zmian'!K28</f>
        <v>0</v>
      </c>
      <c r="L28" s="50">
        <f>'IPF do zmian'!L28</f>
        <v>0</v>
      </c>
      <c r="M28" s="50">
        <f>'IPF do zmian'!M28</f>
        <v>0</v>
      </c>
      <c r="N28" s="50">
        <f>'IPF do zmian'!N28</f>
        <v>0</v>
      </c>
      <c r="O28" s="50">
        <f>'IPF do zmian'!O28</f>
        <v>1000000</v>
      </c>
      <c r="P28" s="66">
        <f>'IPF do zmian'!P28</f>
        <v>0</v>
      </c>
      <c r="Q28" s="50">
        <f>'IPF do zmian'!Q28</f>
        <v>800000</v>
      </c>
      <c r="R28" s="50">
        <f>'IPF do zmian'!R28</f>
        <v>200000</v>
      </c>
      <c r="S28" s="52">
        <f>'IPF do zmian'!S28</f>
        <v>0.2</v>
      </c>
      <c r="T28" s="50" t="str">
        <f>'IPF do zmian'!T28</f>
        <v>-</v>
      </c>
    </row>
    <row r="29" spans="1:20" x14ac:dyDescent="0.25">
      <c r="A29" s="11" t="s">
        <v>78</v>
      </c>
      <c r="B29" s="11"/>
      <c r="C29" s="11" t="s">
        <v>54</v>
      </c>
      <c r="D29" s="54">
        <f>'IPF do zmian'!D29</f>
        <v>240711416</v>
      </c>
      <c r="E29" s="54">
        <f>'IPF do zmian'!E29</f>
        <v>0</v>
      </c>
      <c r="F29" s="54">
        <f>'IPF do zmian'!F29</f>
        <v>240711416</v>
      </c>
      <c r="G29" s="54">
        <f>'IPF do zmian'!G29</f>
        <v>0</v>
      </c>
      <c r="H29" s="54">
        <f>'IPF do zmian'!H29</f>
        <v>42478485.823529415</v>
      </c>
      <c r="I29" s="54">
        <f>'IPF do zmian'!I29</f>
        <v>26342228.294117659</v>
      </c>
      <c r="J29" s="54">
        <f>'IPF do zmian'!J29</f>
        <v>0</v>
      </c>
      <c r="K29" s="54">
        <f>'IPF do zmian'!K29</f>
        <v>441176.47058823518</v>
      </c>
      <c r="L29" s="54">
        <f>'IPF do zmian'!L29</f>
        <v>25901051.823529422</v>
      </c>
      <c r="M29" s="54">
        <f>'IPF do zmian'!M29</f>
        <v>0</v>
      </c>
      <c r="N29" s="54">
        <f>'IPF do zmian'!N29</f>
        <v>16136257.529411765</v>
      </c>
      <c r="O29" s="54">
        <f>'IPF do zmian'!O29</f>
        <v>283189901.82352942</v>
      </c>
      <c r="P29" s="54"/>
      <c r="Q29" s="54">
        <f>'IPF do zmian'!Q29</f>
        <v>228485284</v>
      </c>
      <c r="R29" s="54">
        <f>'IPF do zmian'!R29</f>
        <v>12226132</v>
      </c>
      <c r="S29" s="49">
        <f>'IPF do zmian'!S29</f>
        <v>5.0791658339960077E-2</v>
      </c>
      <c r="T29" s="54" t="str">
        <f>'IPF do zmian'!T29</f>
        <v>-</v>
      </c>
    </row>
    <row r="30" spans="1:20" x14ac:dyDescent="0.25">
      <c r="A30" s="13" t="s">
        <v>79</v>
      </c>
      <c r="B30" s="13" t="s">
        <v>80</v>
      </c>
      <c r="C30" s="13" t="s">
        <v>54</v>
      </c>
      <c r="D30" s="50">
        <f>'IPF do zmian'!D30</f>
        <v>29850000</v>
      </c>
      <c r="E30" s="50">
        <f>'IPF do zmian'!E30</f>
        <v>0</v>
      </c>
      <c r="F30" s="50">
        <f>'IPF do zmian'!F30</f>
        <v>29850000</v>
      </c>
      <c r="G30" s="50">
        <f>'IPF do zmian'!G30</f>
        <v>0</v>
      </c>
      <c r="H30" s="50">
        <f>'IPF do zmian'!H30</f>
        <v>5267647.0588235334</v>
      </c>
      <c r="I30" s="50">
        <f>'IPF do zmian'!I30</f>
        <v>5267647.0588235334</v>
      </c>
      <c r="J30" s="50">
        <f>'IPF do zmian'!J30</f>
        <v>0</v>
      </c>
      <c r="K30" s="50">
        <f>'IPF do zmian'!K30</f>
        <v>0</v>
      </c>
      <c r="L30" s="50">
        <f>'IPF do zmian'!L30</f>
        <v>5267647.0588235334</v>
      </c>
      <c r="M30" s="50">
        <f>'IPF do zmian'!M30</f>
        <v>0</v>
      </c>
      <c r="N30" s="50">
        <f>'IPF do zmian'!N30</f>
        <v>0</v>
      </c>
      <c r="O30" s="50">
        <f>'IPF do zmian'!O30</f>
        <v>35117647.058823533</v>
      </c>
      <c r="P30" s="66">
        <f>'IPF do zmian'!P30</f>
        <v>0.1</v>
      </c>
      <c r="Q30" s="50">
        <f>'IPF do zmian'!Q30</f>
        <v>28137966.199999999</v>
      </c>
      <c r="R30" s="50">
        <f>'IPF do zmian'!R30</f>
        <v>1712033.8</v>
      </c>
      <c r="S30" s="52">
        <f>'IPF do zmian'!S30</f>
        <v>5.7354566164154103E-2</v>
      </c>
      <c r="T30" s="50" t="str">
        <f>'IPF do zmian'!T30</f>
        <v>-</v>
      </c>
    </row>
    <row r="31" spans="1:20" x14ac:dyDescent="0.25">
      <c r="A31" s="13" t="s">
        <v>81</v>
      </c>
      <c r="B31" s="13" t="s">
        <v>80</v>
      </c>
      <c r="C31" s="13" t="s">
        <v>54</v>
      </c>
      <c r="D31" s="50">
        <f>'IPF do zmian'!D31</f>
        <v>58900000</v>
      </c>
      <c r="E31" s="50">
        <f>'IPF do zmian'!E31</f>
        <v>0</v>
      </c>
      <c r="F31" s="50">
        <f>'IPF do zmian'!F31</f>
        <v>58900000</v>
      </c>
      <c r="G31" s="50">
        <f>'IPF do zmian'!G31</f>
        <v>0</v>
      </c>
      <c r="H31" s="50">
        <f>'IPF do zmian'!H31</f>
        <v>9860696.6470588297</v>
      </c>
      <c r="I31" s="50">
        <f>'IPF do zmian'!I31</f>
        <v>9860696.6470588297</v>
      </c>
      <c r="J31" s="50">
        <f>'IPF do zmian'!J31</f>
        <v>0</v>
      </c>
      <c r="K31" s="50">
        <f>'IPF do zmian'!K31</f>
        <v>0</v>
      </c>
      <c r="L31" s="50">
        <f>'IPF do zmian'!L31</f>
        <v>9860696.6470588297</v>
      </c>
      <c r="M31" s="50">
        <f>'IPF do zmian'!M31</f>
        <v>0</v>
      </c>
      <c r="N31" s="50">
        <f>'IPF do zmian'!N31</f>
        <v>0</v>
      </c>
      <c r="O31" s="50">
        <f>'IPF do zmian'!O31</f>
        <v>68760696.64705883</v>
      </c>
      <c r="P31" s="66">
        <f>'IPF do zmian'!P31</f>
        <v>0.1</v>
      </c>
      <c r="Q31" s="50">
        <f>'IPF do zmian'!Q31</f>
        <v>56235261.530000001</v>
      </c>
      <c r="R31" s="50">
        <f>'IPF do zmian'!R31</f>
        <v>2664738.4700000002</v>
      </c>
      <c r="S31" s="52">
        <f>'IPF do zmian'!S31</f>
        <v>4.5241739728353145E-2</v>
      </c>
      <c r="T31" s="50" t="str">
        <f>'IPF do zmian'!T31</f>
        <v>-</v>
      </c>
    </row>
    <row r="32" spans="1:20" x14ac:dyDescent="0.25">
      <c r="A32" s="13" t="s">
        <v>82</v>
      </c>
      <c r="B32" s="13" t="s">
        <v>80</v>
      </c>
      <c r="C32" s="13" t="s">
        <v>54</v>
      </c>
      <c r="D32" s="50">
        <f>'IPF do zmian'!D32</f>
        <v>21000000</v>
      </c>
      <c r="E32" s="50">
        <f>'IPF do zmian'!E32</f>
        <v>0</v>
      </c>
      <c r="F32" s="50">
        <f>'IPF do zmian'!F32</f>
        <v>21000000</v>
      </c>
      <c r="G32" s="50">
        <f>'IPF do zmian'!G32</f>
        <v>0</v>
      </c>
      <c r="H32" s="50">
        <f>'IPF do zmian'!H32</f>
        <v>3705882.3529411778</v>
      </c>
      <c r="I32" s="50">
        <f>'IPF do zmian'!I32</f>
        <v>3705882.3529411778</v>
      </c>
      <c r="J32" s="50">
        <f>'IPF do zmian'!J32</f>
        <v>0</v>
      </c>
      <c r="K32" s="50">
        <f>'IPF do zmian'!K32</f>
        <v>0</v>
      </c>
      <c r="L32" s="50">
        <f>'IPF do zmian'!L32</f>
        <v>3705882.3529411778</v>
      </c>
      <c r="M32" s="50">
        <f>'IPF do zmian'!M32</f>
        <v>0</v>
      </c>
      <c r="N32" s="50">
        <f>'IPF do zmian'!N32</f>
        <v>0</v>
      </c>
      <c r="O32" s="50">
        <f>'IPF do zmian'!O32</f>
        <v>24705882.352941178</v>
      </c>
      <c r="P32" s="66">
        <f>'IPF do zmian'!P32</f>
        <v>0.1</v>
      </c>
      <c r="Q32" s="50">
        <f>'IPF do zmian'!Q32</f>
        <v>21000000</v>
      </c>
      <c r="R32" s="50">
        <f>'IPF do zmian'!R32</f>
        <v>0</v>
      </c>
      <c r="S32" s="52">
        <f>'IPF do zmian'!S32</f>
        <v>0</v>
      </c>
      <c r="T32" s="50" t="str">
        <f>'IPF do zmian'!T32</f>
        <v>-</v>
      </c>
    </row>
    <row r="33" spans="1:20" x14ac:dyDescent="0.25">
      <c r="A33" s="13" t="s">
        <v>83</v>
      </c>
      <c r="B33" s="14" t="s">
        <v>80</v>
      </c>
      <c r="C33" s="13" t="s">
        <v>54</v>
      </c>
      <c r="D33" s="50">
        <f>'IPF do zmian'!D33</f>
        <v>9250000</v>
      </c>
      <c r="E33" s="50">
        <f>'IPF do zmian'!E33</f>
        <v>0</v>
      </c>
      <c r="F33" s="50">
        <f>'IPF do zmian'!F33</f>
        <v>9250000</v>
      </c>
      <c r="G33" s="50">
        <f>'IPF do zmian'!G33</f>
        <v>0</v>
      </c>
      <c r="H33" s="50">
        <f>'IPF do zmian'!H33</f>
        <v>1632352.9411764704</v>
      </c>
      <c r="I33" s="50">
        <f>'IPF do zmian'!I33</f>
        <v>1632352.9411764704</v>
      </c>
      <c r="J33" s="50">
        <f>'IPF do zmian'!J33</f>
        <v>0</v>
      </c>
      <c r="K33" s="50">
        <f>'IPF do zmian'!K33</f>
        <v>0</v>
      </c>
      <c r="L33" s="50">
        <f>'IPF do zmian'!L33</f>
        <v>1632352.9411764704</v>
      </c>
      <c r="M33" s="50">
        <f>'IPF do zmian'!M33</f>
        <v>0</v>
      </c>
      <c r="N33" s="50">
        <f>'IPF do zmian'!N33</f>
        <v>0</v>
      </c>
      <c r="O33" s="50">
        <f>'IPF do zmian'!O33</f>
        <v>10882352.94117647</v>
      </c>
      <c r="P33" s="66">
        <f>'IPF do zmian'!P33</f>
        <v>0</v>
      </c>
      <c r="Q33" s="50">
        <f>'IPF do zmian'!Q33</f>
        <v>8862838.5999999996</v>
      </c>
      <c r="R33" s="50">
        <f>'IPF do zmian'!R33</f>
        <v>387161.4</v>
      </c>
      <c r="S33" s="52">
        <f>'IPF do zmian'!S33</f>
        <v>4.1855286486486488E-2</v>
      </c>
      <c r="T33" s="50" t="str">
        <f>'IPF do zmian'!T33</f>
        <v>-</v>
      </c>
    </row>
    <row r="34" spans="1:20" x14ac:dyDescent="0.25">
      <c r="A34" s="13" t="s">
        <v>84</v>
      </c>
      <c r="B34" s="13" t="s">
        <v>85</v>
      </c>
      <c r="C34" s="13" t="s">
        <v>54</v>
      </c>
      <c r="D34" s="50">
        <f>'IPF do zmian'!D34</f>
        <v>20397337</v>
      </c>
      <c r="E34" s="50">
        <f>'IPF do zmian'!E34</f>
        <v>0</v>
      </c>
      <c r="F34" s="50">
        <f>'IPF do zmian'!F34</f>
        <v>20397337</v>
      </c>
      <c r="G34" s="50">
        <f>'IPF do zmian'!G34</f>
        <v>0</v>
      </c>
      <c r="H34" s="50">
        <f>'IPF do zmian'!H34</f>
        <v>3599530.0588235296</v>
      </c>
      <c r="I34" s="50">
        <f>'IPF do zmian'!I34</f>
        <v>3599530.0588235296</v>
      </c>
      <c r="J34" s="50">
        <f>'IPF do zmian'!J34</f>
        <v>0</v>
      </c>
      <c r="K34" s="50">
        <f>'IPF do zmian'!K34</f>
        <v>0</v>
      </c>
      <c r="L34" s="50">
        <f>'IPF do zmian'!L34</f>
        <v>3599530.0588235296</v>
      </c>
      <c r="M34" s="50">
        <f>'IPF do zmian'!M34</f>
        <v>0</v>
      </c>
      <c r="N34" s="50">
        <f>'IPF do zmian'!N34</f>
        <v>0</v>
      </c>
      <c r="O34" s="50">
        <f>'IPF do zmian'!O34</f>
        <v>23996867.05882353</v>
      </c>
      <c r="P34" s="66">
        <f>'IPF do zmian'!P34</f>
        <v>0</v>
      </c>
      <c r="Q34" s="50">
        <f>'IPF do zmian'!Q34</f>
        <v>20397337</v>
      </c>
      <c r="R34" s="50">
        <f>'IPF do zmian'!R34</f>
        <v>0</v>
      </c>
      <c r="S34" s="52">
        <f>'IPF do zmian'!S34</f>
        <v>0</v>
      </c>
      <c r="T34" s="50" t="str">
        <f>'IPF do zmian'!T34</f>
        <v>-</v>
      </c>
    </row>
    <row r="35" spans="1:20" x14ac:dyDescent="0.25">
      <c r="A35" s="13" t="s">
        <v>86</v>
      </c>
      <c r="B35" s="13" t="s">
        <v>85</v>
      </c>
      <c r="C35" s="13" t="s">
        <v>54</v>
      </c>
      <c r="D35" s="50">
        <f>'IPF do zmian'!D35</f>
        <v>10000000</v>
      </c>
      <c r="E35" s="50">
        <f>'IPF do zmian'!E35</f>
        <v>0</v>
      </c>
      <c r="F35" s="50">
        <f>'IPF do zmian'!F35</f>
        <v>10000000</v>
      </c>
      <c r="G35" s="50">
        <f>'IPF do zmian'!G35</f>
        <v>0</v>
      </c>
      <c r="H35" s="50">
        <f>'IPF do zmian'!H35</f>
        <v>1764705.8823529407</v>
      </c>
      <c r="I35" s="50">
        <f>'IPF do zmian'!I35</f>
        <v>1764705.8823529407</v>
      </c>
      <c r="J35" s="50">
        <f>'IPF do zmian'!J35</f>
        <v>0</v>
      </c>
      <c r="K35" s="50">
        <f>'IPF do zmian'!K35</f>
        <v>0</v>
      </c>
      <c r="L35" s="50">
        <f>'IPF do zmian'!L35</f>
        <v>1764705.8823529407</v>
      </c>
      <c r="M35" s="50">
        <f>'IPF do zmian'!M35</f>
        <v>0</v>
      </c>
      <c r="N35" s="50">
        <f>'IPF do zmian'!N35</f>
        <v>0</v>
      </c>
      <c r="O35" s="50">
        <f>'IPF do zmian'!O35</f>
        <v>11764705.882352941</v>
      </c>
      <c r="P35" s="66">
        <f>'IPF do zmian'!P35</f>
        <v>0</v>
      </c>
      <c r="Q35" s="50">
        <f>'IPF do zmian'!Q35</f>
        <v>10000000</v>
      </c>
      <c r="R35" s="50">
        <f>'IPF do zmian'!R35</f>
        <v>0</v>
      </c>
      <c r="S35" s="52">
        <f>'IPF do zmian'!S35</f>
        <v>0</v>
      </c>
      <c r="T35" s="50" t="str">
        <f>'IPF do zmian'!T35</f>
        <v>-</v>
      </c>
    </row>
    <row r="36" spans="1:20" x14ac:dyDescent="0.25">
      <c r="A36" s="13" t="s">
        <v>87</v>
      </c>
      <c r="B36" s="13" t="s">
        <v>85</v>
      </c>
      <c r="C36" s="13" t="s">
        <v>54</v>
      </c>
      <c r="D36" s="50">
        <f>'IPF do zmian'!D36</f>
        <v>12679079</v>
      </c>
      <c r="E36" s="50">
        <f>'IPF do zmian'!E36</f>
        <v>0</v>
      </c>
      <c r="F36" s="50">
        <f>'IPF do zmian'!F36</f>
        <v>12679079</v>
      </c>
      <c r="G36" s="50">
        <f>'IPF do zmian'!G36</f>
        <v>0</v>
      </c>
      <c r="H36" s="50">
        <f>'IPF do zmian'!H36</f>
        <v>2237484.5294117648</v>
      </c>
      <c r="I36" s="50">
        <f>'IPF do zmian'!I36</f>
        <v>0</v>
      </c>
      <c r="J36" s="50">
        <f>'IPF do zmian'!J36</f>
        <v>0</v>
      </c>
      <c r="K36" s="50">
        <f>'IPF do zmian'!K36</f>
        <v>0</v>
      </c>
      <c r="L36" s="50">
        <f>'IPF do zmian'!L36</f>
        <v>0</v>
      </c>
      <c r="M36" s="50">
        <f>'IPF do zmian'!M36</f>
        <v>0</v>
      </c>
      <c r="N36" s="50">
        <f>'IPF do zmian'!N36</f>
        <v>2237484.5294117648</v>
      </c>
      <c r="O36" s="50">
        <f>'IPF do zmian'!O36</f>
        <v>14916563.529411765</v>
      </c>
      <c r="P36" s="66">
        <f>'IPF do zmian'!P36</f>
        <v>0</v>
      </c>
      <c r="Q36" s="50">
        <f>'IPF do zmian'!Q36</f>
        <v>12248356</v>
      </c>
      <c r="R36" s="50">
        <f>'IPF do zmian'!R36</f>
        <v>430723</v>
      </c>
      <c r="S36" s="52">
        <f>'IPF do zmian'!S36</f>
        <v>3.3971158315205703E-2</v>
      </c>
      <c r="T36" s="50" t="str">
        <f>'IPF do zmian'!T36</f>
        <v>-</v>
      </c>
    </row>
    <row r="37" spans="1:20" x14ac:dyDescent="0.25">
      <c r="A37" s="13" t="s">
        <v>88</v>
      </c>
      <c r="B37" s="13" t="s">
        <v>85</v>
      </c>
      <c r="C37" s="13" t="s">
        <v>54</v>
      </c>
      <c r="D37" s="50">
        <f>'IPF do zmian'!D37</f>
        <v>5000000</v>
      </c>
      <c r="E37" s="50">
        <f>'IPF do zmian'!E37</f>
        <v>0</v>
      </c>
      <c r="F37" s="50">
        <f>'IPF do zmian'!F37</f>
        <v>5000000</v>
      </c>
      <c r="G37" s="50">
        <f>'IPF do zmian'!G37</f>
        <v>0</v>
      </c>
      <c r="H37" s="50">
        <f>'IPF do zmian'!H37</f>
        <v>882352.94117647037</v>
      </c>
      <c r="I37" s="50">
        <f>'IPF do zmian'!I37</f>
        <v>0</v>
      </c>
      <c r="J37" s="50">
        <f>'IPF do zmian'!J37</f>
        <v>0</v>
      </c>
      <c r="K37" s="50">
        <f>'IPF do zmian'!K37</f>
        <v>0</v>
      </c>
      <c r="L37" s="50">
        <f>'IPF do zmian'!L37</f>
        <v>0</v>
      </c>
      <c r="M37" s="50">
        <f>'IPF do zmian'!M37</f>
        <v>0</v>
      </c>
      <c r="N37" s="50">
        <f>'IPF do zmian'!N37</f>
        <v>882352.94117647037</v>
      </c>
      <c r="O37" s="50">
        <f>'IPF do zmian'!O37</f>
        <v>5882352.9411764704</v>
      </c>
      <c r="P37" s="66">
        <f>'IPF do zmian'!P37</f>
        <v>0</v>
      </c>
      <c r="Q37" s="50">
        <f>'IPF do zmian'!Q37</f>
        <v>5000000</v>
      </c>
      <c r="R37" s="50">
        <f>'IPF do zmian'!R37</f>
        <v>0</v>
      </c>
      <c r="S37" s="52">
        <f>'IPF do zmian'!S37</f>
        <v>0</v>
      </c>
      <c r="T37" s="50" t="str">
        <f>'IPF do zmian'!T37</f>
        <v>-</v>
      </c>
    </row>
    <row r="38" spans="1:20" x14ac:dyDescent="0.25">
      <c r="A38" s="13" t="s">
        <v>89</v>
      </c>
      <c r="B38" s="13" t="s">
        <v>90</v>
      </c>
      <c r="C38" s="13" t="s">
        <v>54</v>
      </c>
      <c r="D38" s="50">
        <f>'IPF do zmian'!D38</f>
        <v>796018</v>
      </c>
      <c r="E38" s="50">
        <f>'IPF do zmian'!E38</f>
        <v>0</v>
      </c>
      <c r="F38" s="50">
        <f>'IPF do zmian'!F38</f>
        <v>796018</v>
      </c>
      <c r="G38" s="50">
        <f>'IPF do zmian'!G38</f>
        <v>0</v>
      </c>
      <c r="H38" s="50">
        <f>'IPF do zmian'!H38</f>
        <v>140473.76470588241</v>
      </c>
      <c r="I38" s="50">
        <f>'IPF do zmian'!I38</f>
        <v>70236.882352941204</v>
      </c>
      <c r="J38" s="50">
        <f>'IPF do zmian'!J38</f>
        <v>0</v>
      </c>
      <c r="K38" s="50">
        <f>'IPF do zmian'!K38</f>
        <v>0</v>
      </c>
      <c r="L38" s="50">
        <f>'IPF do zmian'!L38</f>
        <v>70236.882352941204</v>
      </c>
      <c r="M38" s="50">
        <f>'IPF do zmian'!M38</f>
        <v>0</v>
      </c>
      <c r="N38" s="50">
        <f>'IPF do zmian'!N38</f>
        <v>70236.882352941204</v>
      </c>
      <c r="O38" s="50">
        <f>'IPF do zmian'!O38</f>
        <v>936491.76470588241</v>
      </c>
      <c r="P38" s="66">
        <f>'IPF do zmian'!P38</f>
        <v>0</v>
      </c>
      <c r="Q38" s="50">
        <f>'IPF do zmian'!Q38</f>
        <v>796018</v>
      </c>
      <c r="R38" s="50">
        <f>'IPF do zmian'!R38</f>
        <v>0</v>
      </c>
      <c r="S38" s="52">
        <f>'IPF do zmian'!S38</f>
        <v>0</v>
      </c>
      <c r="T38" s="50" t="str">
        <f>'IPF do zmian'!T38</f>
        <v>-</v>
      </c>
    </row>
    <row r="39" spans="1:20" x14ac:dyDescent="0.25">
      <c r="A39" s="13" t="s">
        <v>91</v>
      </c>
      <c r="B39" s="13" t="s">
        <v>90</v>
      </c>
      <c r="C39" s="13" t="s">
        <v>54</v>
      </c>
      <c r="D39" s="50">
        <f>'IPF do zmian'!D39</f>
        <v>55936008</v>
      </c>
      <c r="E39" s="50">
        <f>'IPF do zmian'!E39</f>
        <v>0</v>
      </c>
      <c r="F39" s="50">
        <f>'IPF do zmian'!F39</f>
        <v>55936008</v>
      </c>
      <c r="G39" s="50">
        <f>'IPF do zmian'!G39</f>
        <v>0</v>
      </c>
      <c r="H39" s="50">
        <f>'IPF do zmian'!H39</f>
        <v>11110364.235294119</v>
      </c>
      <c r="I39" s="50">
        <f>'IPF do zmian'!I39</f>
        <v>0</v>
      </c>
      <c r="J39" s="50">
        <f>'IPF do zmian'!J39</f>
        <v>0</v>
      </c>
      <c r="K39" s="50">
        <f>'IPF do zmian'!K39</f>
        <v>0</v>
      </c>
      <c r="L39" s="50">
        <f>'IPF do zmian'!L39</f>
        <v>0</v>
      </c>
      <c r="M39" s="50">
        <f>'IPF do zmian'!M39</f>
        <v>0</v>
      </c>
      <c r="N39" s="50">
        <f>'IPF do zmian'!N39</f>
        <v>11110364.235294119</v>
      </c>
      <c r="O39" s="50">
        <f>'IPF do zmian'!O39</f>
        <v>67046372.235294119</v>
      </c>
      <c r="P39" s="66">
        <f>'IPF do zmian'!P39</f>
        <v>0</v>
      </c>
      <c r="Q39" s="50">
        <f>'IPF do zmian'!Q39</f>
        <v>55936008</v>
      </c>
      <c r="R39" s="50">
        <f>'IPF do zmian'!R39</f>
        <v>0</v>
      </c>
      <c r="S39" s="52">
        <f>'IPF do zmian'!S39</f>
        <v>0</v>
      </c>
      <c r="T39" s="50" t="str">
        <f>'IPF do zmian'!T39</f>
        <v>-</v>
      </c>
    </row>
    <row r="40" spans="1:20" x14ac:dyDescent="0.25">
      <c r="A40" s="13" t="s">
        <v>92</v>
      </c>
      <c r="B40" s="13" t="s">
        <v>90</v>
      </c>
      <c r="C40" s="13" t="s">
        <v>54</v>
      </c>
      <c r="D40" s="50">
        <f>'IPF do zmian'!D40</f>
        <v>402974</v>
      </c>
      <c r="E40" s="50">
        <f>'IPF do zmian'!E40</f>
        <v>0</v>
      </c>
      <c r="F40" s="50">
        <f>'IPF do zmian'!F40</f>
        <v>402974</v>
      </c>
      <c r="G40" s="50">
        <f>'IPF do zmian'!G40</f>
        <v>0</v>
      </c>
      <c r="H40" s="50">
        <f>'IPF do zmian'!H40</f>
        <v>71113.058823529398</v>
      </c>
      <c r="I40" s="50">
        <f>'IPF do zmian'!I40</f>
        <v>0</v>
      </c>
      <c r="J40" s="50">
        <f>'IPF do zmian'!J40</f>
        <v>0</v>
      </c>
      <c r="K40" s="50">
        <f>'IPF do zmian'!K40</f>
        <v>0</v>
      </c>
      <c r="L40" s="50">
        <f>'IPF do zmian'!L40</f>
        <v>0</v>
      </c>
      <c r="M40" s="50">
        <f>'IPF do zmian'!M40</f>
        <v>0</v>
      </c>
      <c r="N40" s="50">
        <f>'IPF do zmian'!N40</f>
        <v>71113.058823529398</v>
      </c>
      <c r="O40" s="50">
        <f>'IPF do zmian'!O40</f>
        <v>474087.0588235294</v>
      </c>
      <c r="P40" s="66">
        <f>'IPF do zmian'!P40</f>
        <v>0</v>
      </c>
      <c r="Q40" s="50">
        <f>'IPF do zmian'!Q40</f>
        <v>402974</v>
      </c>
      <c r="R40" s="50">
        <f>'IPF do zmian'!R40</f>
        <v>0</v>
      </c>
      <c r="S40" s="52">
        <f>'IPF do zmian'!S40</f>
        <v>0</v>
      </c>
      <c r="T40" s="50" t="str">
        <f>'IPF do zmian'!T40</f>
        <v>-</v>
      </c>
    </row>
    <row r="41" spans="1:20" x14ac:dyDescent="0.25">
      <c r="A41" s="13" t="s">
        <v>93</v>
      </c>
      <c r="B41" s="13" t="s">
        <v>94</v>
      </c>
      <c r="C41" s="13" t="s">
        <v>54</v>
      </c>
      <c r="D41" s="50">
        <f>'IPF do zmian'!D41</f>
        <v>10000000</v>
      </c>
      <c r="E41" s="50">
        <f>'IPF do zmian'!E41</f>
        <v>0</v>
      </c>
      <c r="F41" s="50">
        <f>'IPF do zmian'!F41</f>
        <v>10000000</v>
      </c>
      <c r="G41" s="50">
        <f>'IPF do zmian'!G41</f>
        <v>0</v>
      </c>
      <c r="H41" s="50">
        <f>'IPF do zmian'!H41</f>
        <v>1764705.8823529407</v>
      </c>
      <c r="I41" s="50">
        <f>'IPF do zmian'!I41</f>
        <v>0</v>
      </c>
      <c r="J41" s="50">
        <f>'IPF do zmian'!J41</f>
        <v>0</v>
      </c>
      <c r="K41" s="50">
        <f>'IPF do zmian'!K41</f>
        <v>0</v>
      </c>
      <c r="L41" s="50">
        <f>'IPF do zmian'!L41</f>
        <v>0</v>
      </c>
      <c r="M41" s="50">
        <f>'IPF do zmian'!M41</f>
        <v>0</v>
      </c>
      <c r="N41" s="50">
        <f>'IPF do zmian'!N41</f>
        <v>1764705.8823529407</v>
      </c>
      <c r="O41" s="50">
        <f>'IPF do zmian'!O41</f>
        <v>11764705.882352941</v>
      </c>
      <c r="P41" s="66">
        <f>'IPF do zmian'!P41</f>
        <v>0</v>
      </c>
      <c r="Q41" s="50">
        <f>'IPF do zmian'!Q41</f>
        <v>3477228.62</v>
      </c>
      <c r="R41" s="50">
        <f>'IPF do zmian'!R41</f>
        <v>6522771.3799999999</v>
      </c>
      <c r="S41" s="52">
        <f>'IPF do zmian'!S41</f>
        <v>0.65227713799999998</v>
      </c>
      <c r="T41" s="50" t="str">
        <f>'IPF do zmian'!T41</f>
        <v>-</v>
      </c>
    </row>
    <row r="42" spans="1:20" x14ac:dyDescent="0.25">
      <c r="A42" s="13" t="s">
        <v>95</v>
      </c>
      <c r="B42" s="13" t="s">
        <v>85</v>
      </c>
      <c r="C42" s="13" t="s">
        <v>54</v>
      </c>
      <c r="D42" s="50">
        <f>'IPF do zmian'!D42</f>
        <v>2500000</v>
      </c>
      <c r="E42" s="50">
        <f>'IPF do zmian'!E42</f>
        <v>0</v>
      </c>
      <c r="F42" s="50">
        <f>'IPF do zmian'!F42</f>
        <v>2500000</v>
      </c>
      <c r="G42" s="50">
        <f>'IPF do zmian'!G42</f>
        <v>0</v>
      </c>
      <c r="H42" s="50">
        <f>'IPF do zmian'!H42</f>
        <v>441176.47058823518</v>
      </c>
      <c r="I42" s="50">
        <f>'IPF do zmian'!I42</f>
        <v>441176.47058823518</v>
      </c>
      <c r="J42" s="50">
        <f>'IPF do zmian'!J42</f>
        <v>0</v>
      </c>
      <c r="K42" s="50">
        <f>'IPF do zmian'!K42</f>
        <v>441176.47058823518</v>
      </c>
      <c r="L42" s="50">
        <f>'IPF do zmian'!L42</f>
        <v>0</v>
      </c>
      <c r="M42" s="50">
        <f>'IPF do zmian'!M42</f>
        <v>0</v>
      </c>
      <c r="N42" s="50">
        <f>'IPF do zmian'!N42</f>
        <v>0</v>
      </c>
      <c r="O42" s="50">
        <f>'IPF do zmian'!O42</f>
        <v>2941176.4705882352</v>
      </c>
      <c r="P42" s="66">
        <f>'IPF do zmian'!P42</f>
        <v>0</v>
      </c>
      <c r="Q42" s="50">
        <f>'IPF do zmian'!Q42</f>
        <v>2366496.0499999998</v>
      </c>
      <c r="R42" s="50">
        <f>'IPF do zmian'!R42</f>
        <v>133503.95000000001</v>
      </c>
      <c r="S42" s="52">
        <f>'IPF do zmian'!S42</f>
        <v>5.3401580000000004E-2</v>
      </c>
      <c r="T42" s="50" t="str">
        <f>'IPF do zmian'!T42</f>
        <v>-</v>
      </c>
    </row>
    <row r="43" spans="1:20" x14ac:dyDescent="0.25">
      <c r="A43" s="22" t="s">
        <v>96</v>
      </c>
      <c r="B43" s="22" t="s">
        <v>97</v>
      </c>
      <c r="C43" s="22" t="s">
        <v>54</v>
      </c>
      <c r="D43" s="50">
        <f>'IPF do zmian'!D43</f>
        <v>4000000</v>
      </c>
      <c r="E43" s="50">
        <f>'IPF do zmian'!E43</f>
        <v>0</v>
      </c>
      <c r="F43" s="50">
        <f>'IPF do zmian'!F43</f>
        <v>4000000</v>
      </c>
      <c r="G43" s="50">
        <f>'IPF do zmian'!G43</f>
        <v>0</v>
      </c>
      <c r="H43" s="50">
        <f>'IPF do zmian'!H43</f>
        <v>0</v>
      </c>
      <c r="I43" s="50">
        <f>'IPF do zmian'!I43</f>
        <v>0</v>
      </c>
      <c r="J43" s="50">
        <f>'IPF do zmian'!J43</f>
        <v>0</v>
      </c>
      <c r="K43" s="50">
        <f>'IPF do zmian'!K43</f>
        <v>0</v>
      </c>
      <c r="L43" s="50">
        <f>'IPF do zmian'!L43</f>
        <v>0</v>
      </c>
      <c r="M43" s="50">
        <f>'IPF do zmian'!M43</f>
        <v>0</v>
      </c>
      <c r="N43" s="50">
        <f>'IPF do zmian'!N43</f>
        <v>0</v>
      </c>
      <c r="O43" s="50">
        <f>'IPF do zmian'!O43</f>
        <v>4000000</v>
      </c>
      <c r="P43" s="66">
        <f>'IPF do zmian'!P43</f>
        <v>0</v>
      </c>
      <c r="Q43" s="50">
        <f>'IPF do zmian'!Q43</f>
        <v>3624800</v>
      </c>
      <c r="R43" s="50">
        <f>'IPF do zmian'!R43</f>
        <v>375200</v>
      </c>
      <c r="S43" s="52">
        <f>'IPF do zmian'!S43</f>
        <v>9.3799999999999994E-2</v>
      </c>
      <c r="T43" s="50" t="str">
        <f>'IPF do zmian'!T43</f>
        <v>-</v>
      </c>
    </row>
    <row r="44" spans="1:20" x14ac:dyDescent="0.25">
      <c r="A44" s="11" t="s">
        <v>98</v>
      </c>
      <c r="B44" s="15"/>
      <c r="C44" s="11" t="s">
        <v>54</v>
      </c>
      <c r="D44" s="54">
        <f>'IPF do zmian'!D44</f>
        <v>63000000</v>
      </c>
      <c r="E44" s="54">
        <f>'IPF do zmian'!E44</f>
        <v>0</v>
      </c>
      <c r="F44" s="54">
        <f>'IPF do zmian'!F44</f>
        <v>63000000</v>
      </c>
      <c r="G44" s="54">
        <f>'IPF do zmian'!G44</f>
        <v>0</v>
      </c>
      <c r="H44" s="54">
        <f>'IPF do zmian'!H44</f>
        <v>11117648.05882353</v>
      </c>
      <c r="I44" s="54">
        <f>'IPF do zmian'!I44</f>
        <v>10731177.05882353</v>
      </c>
      <c r="J44" s="54">
        <f>'IPF do zmian'!J44</f>
        <v>1353000</v>
      </c>
      <c r="K44" s="54">
        <f>'IPF do zmian'!K44</f>
        <v>1894059.823529412</v>
      </c>
      <c r="L44" s="54">
        <f>'IPF do zmian'!L44</f>
        <v>7484117.2352941176</v>
      </c>
      <c r="M44" s="54">
        <f>'IPF do zmian'!M44</f>
        <v>0</v>
      </c>
      <c r="N44" s="54">
        <f>'IPF do zmian'!N44</f>
        <v>386471</v>
      </c>
      <c r="O44" s="54">
        <f>'IPF do zmian'!O44</f>
        <v>74117648.058823526</v>
      </c>
      <c r="P44" s="54"/>
      <c r="Q44" s="54">
        <f>'IPF do zmian'!Q44</f>
        <v>59850000</v>
      </c>
      <c r="R44" s="54">
        <f>'IPF do zmian'!R44</f>
        <v>3150000</v>
      </c>
      <c r="S44" s="49">
        <f>'IPF do zmian'!S44</f>
        <v>0.05</v>
      </c>
      <c r="T44" s="54" t="str">
        <f>'IPF do zmian'!T44</f>
        <v>-</v>
      </c>
    </row>
    <row r="45" spans="1:20" x14ac:dyDescent="0.25">
      <c r="A45" s="13" t="s">
        <v>99</v>
      </c>
      <c r="B45" s="13" t="s">
        <v>100</v>
      </c>
      <c r="C45" s="13" t="s">
        <v>54</v>
      </c>
      <c r="D45" s="50">
        <f>'IPF do zmian'!D45</f>
        <v>3066000</v>
      </c>
      <c r="E45" s="50">
        <f>'IPF do zmian'!E45</f>
        <v>0</v>
      </c>
      <c r="F45" s="50">
        <f>'IPF do zmian'!F45</f>
        <v>3066000</v>
      </c>
      <c r="G45" s="50">
        <f>'IPF do zmian'!G45</f>
        <v>0</v>
      </c>
      <c r="H45" s="50">
        <f>'IPF do zmian'!H45</f>
        <v>541059.82352941204</v>
      </c>
      <c r="I45" s="50">
        <f>'IPF do zmian'!I45</f>
        <v>541059.82352941204</v>
      </c>
      <c r="J45" s="50">
        <f>'IPF do zmian'!J45</f>
        <v>0</v>
      </c>
      <c r="K45" s="50">
        <f>'IPF do zmian'!K45</f>
        <v>541059.82352941204</v>
      </c>
      <c r="L45" s="50">
        <f>'IPF do zmian'!L45</f>
        <v>0</v>
      </c>
      <c r="M45" s="50">
        <f>'IPF do zmian'!M45</f>
        <v>0</v>
      </c>
      <c r="N45" s="50">
        <f>'IPF do zmian'!N45</f>
        <v>0</v>
      </c>
      <c r="O45" s="50">
        <f>'IPF do zmian'!O45</f>
        <v>3607059.823529412</v>
      </c>
      <c r="P45" s="66">
        <f>'IPF do zmian'!P45</f>
        <v>0</v>
      </c>
      <c r="Q45" s="50">
        <f>'IPF do zmian'!Q45</f>
        <v>3066000</v>
      </c>
      <c r="R45" s="50">
        <f>'IPF do zmian'!R45</f>
        <v>0</v>
      </c>
      <c r="S45" s="52">
        <f>'IPF do zmian'!S45</f>
        <v>0</v>
      </c>
      <c r="T45" s="50" t="str">
        <f>'IPF do zmian'!T45</f>
        <v>-</v>
      </c>
    </row>
    <row r="46" spans="1:20" x14ac:dyDescent="0.25">
      <c r="A46" s="13" t="s">
        <v>101</v>
      </c>
      <c r="B46" s="13" t="s">
        <v>100</v>
      </c>
      <c r="C46" s="13" t="s">
        <v>54</v>
      </c>
      <c r="D46" s="50">
        <f>'IPF do zmian'!D46</f>
        <v>15334000</v>
      </c>
      <c r="E46" s="50">
        <f>'IPF do zmian'!E46</f>
        <v>0</v>
      </c>
      <c r="F46" s="50">
        <f>'IPF do zmian'!F46</f>
        <v>15334000</v>
      </c>
      <c r="G46" s="50">
        <f>'IPF do zmian'!G46</f>
        <v>0</v>
      </c>
      <c r="H46" s="50">
        <f>'IPF do zmian'!H46</f>
        <v>2706000</v>
      </c>
      <c r="I46" s="50">
        <f>'IPF do zmian'!I46</f>
        <v>2706000</v>
      </c>
      <c r="J46" s="50">
        <f>'IPF do zmian'!J46</f>
        <v>1353000</v>
      </c>
      <c r="K46" s="50">
        <f>'IPF do zmian'!K46</f>
        <v>1353000</v>
      </c>
      <c r="L46" s="50">
        <f>'IPF do zmian'!L46</f>
        <v>0</v>
      </c>
      <c r="M46" s="50">
        <f>'IPF do zmian'!M46</f>
        <v>0</v>
      </c>
      <c r="N46" s="50">
        <f>'IPF do zmian'!N46</f>
        <v>0</v>
      </c>
      <c r="O46" s="50">
        <f>'IPF do zmian'!O46</f>
        <v>18040000</v>
      </c>
      <c r="P46" s="66">
        <f>'IPF do zmian'!P46</f>
        <v>0</v>
      </c>
      <c r="Q46" s="50">
        <f>'IPF do zmian'!Q46</f>
        <v>14178178</v>
      </c>
      <c r="R46" s="50">
        <f>'IPF do zmian'!R46</f>
        <v>1155822</v>
      </c>
      <c r="S46" s="52">
        <f>'IPF do zmian'!S46</f>
        <v>7.5376418416590582E-2</v>
      </c>
      <c r="T46" s="50" t="str">
        <f>'IPF do zmian'!T46</f>
        <v>-</v>
      </c>
    </row>
    <row r="47" spans="1:20" x14ac:dyDescent="0.25">
      <c r="A47" s="13" t="s">
        <v>102</v>
      </c>
      <c r="B47" s="13" t="s">
        <v>100</v>
      </c>
      <c r="C47" s="13" t="s">
        <v>54</v>
      </c>
      <c r="D47" s="50">
        <f>'IPF do zmian'!D47</f>
        <v>5200000</v>
      </c>
      <c r="E47" s="50">
        <f>'IPF do zmian'!E47</f>
        <v>0</v>
      </c>
      <c r="F47" s="50">
        <f>'IPF do zmian'!F47</f>
        <v>5200000</v>
      </c>
      <c r="G47" s="50">
        <f>'IPF do zmian'!G47</f>
        <v>0</v>
      </c>
      <c r="H47" s="50">
        <f>'IPF do zmian'!H47</f>
        <v>917647.05882352963</v>
      </c>
      <c r="I47" s="50">
        <f>'IPF do zmian'!I47</f>
        <v>917647.05882352963</v>
      </c>
      <c r="J47" s="50">
        <f>'IPF do zmian'!J47</f>
        <v>0</v>
      </c>
      <c r="K47" s="50">
        <f>'IPF do zmian'!K47</f>
        <v>0</v>
      </c>
      <c r="L47" s="50">
        <f>'IPF do zmian'!L47</f>
        <v>917647.05882352963</v>
      </c>
      <c r="M47" s="50">
        <f>'IPF do zmian'!M47</f>
        <v>0</v>
      </c>
      <c r="N47" s="50">
        <f>'IPF do zmian'!N47</f>
        <v>0</v>
      </c>
      <c r="O47" s="50">
        <f>'IPF do zmian'!O47</f>
        <v>6117647.0588235296</v>
      </c>
      <c r="P47" s="66">
        <f>'IPF do zmian'!P47</f>
        <v>0</v>
      </c>
      <c r="Q47" s="50">
        <f>'IPF do zmian'!Q47</f>
        <v>5200000</v>
      </c>
      <c r="R47" s="50">
        <f>'IPF do zmian'!R47</f>
        <v>0</v>
      </c>
      <c r="S47" s="52">
        <f>'IPF do zmian'!S47</f>
        <v>0</v>
      </c>
      <c r="T47" s="50" t="str">
        <f>'IPF do zmian'!T47</f>
        <v>-</v>
      </c>
    </row>
    <row r="48" spans="1:20" x14ac:dyDescent="0.25">
      <c r="A48" s="13" t="s">
        <v>103</v>
      </c>
      <c r="B48" s="13" t="s">
        <v>100</v>
      </c>
      <c r="C48" s="13" t="s">
        <v>54</v>
      </c>
      <c r="D48" s="50">
        <f>'IPF do zmian'!D48</f>
        <v>6400000</v>
      </c>
      <c r="E48" s="50">
        <f>'IPF do zmian'!E48</f>
        <v>0</v>
      </c>
      <c r="F48" s="50">
        <f>'IPF do zmian'!F48</f>
        <v>6400000</v>
      </c>
      <c r="G48" s="50">
        <f>'IPF do zmian'!G48</f>
        <v>0</v>
      </c>
      <c r="H48" s="50">
        <f>'IPF do zmian'!H48</f>
        <v>1129411.7647058824</v>
      </c>
      <c r="I48" s="50">
        <f>'IPF do zmian'!I48</f>
        <v>1129411.7647058824</v>
      </c>
      <c r="J48" s="50">
        <f>'IPF do zmian'!J48</f>
        <v>0</v>
      </c>
      <c r="K48" s="50">
        <f>'IPF do zmian'!K48</f>
        <v>0</v>
      </c>
      <c r="L48" s="50">
        <f>'IPF do zmian'!L48</f>
        <v>1129411.7647058824</v>
      </c>
      <c r="M48" s="50">
        <f>'IPF do zmian'!M48</f>
        <v>0</v>
      </c>
      <c r="N48" s="50">
        <f>'IPF do zmian'!N48</f>
        <v>0</v>
      </c>
      <c r="O48" s="50">
        <f>'IPF do zmian'!O48</f>
        <v>7529411.7647058824</v>
      </c>
      <c r="P48" s="66">
        <f>'IPF do zmian'!P48</f>
        <v>0</v>
      </c>
      <c r="Q48" s="50">
        <f>'IPF do zmian'!Q48</f>
        <v>6400000</v>
      </c>
      <c r="R48" s="50">
        <f>'IPF do zmian'!R48</f>
        <v>0</v>
      </c>
      <c r="S48" s="52">
        <f>'IPF do zmian'!S48</f>
        <v>0</v>
      </c>
      <c r="T48" s="50" t="str">
        <f>'IPF do zmian'!T48</f>
        <v>-</v>
      </c>
    </row>
    <row r="49" spans="1:20" x14ac:dyDescent="0.25">
      <c r="A49" s="13" t="s">
        <v>104</v>
      </c>
      <c r="B49" s="14" t="s">
        <v>105</v>
      </c>
      <c r="C49" s="13" t="s">
        <v>54</v>
      </c>
      <c r="D49" s="50">
        <f>'IPF do zmian'!D49</f>
        <v>7480000</v>
      </c>
      <c r="E49" s="50">
        <f>'IPF do zmian'!E49</f>
        <v>0</v>
      </c>
      <c r="F49" s="50">
        <f>'IPF do zmian'!F49</f>
        <v>7480000</v>
      </c>
      <c r="G49" s="50">
        <f>'IPF do zmian'!G49</f>
        <v>0</v>
      </c>
      <c r="H49" s="50">
        <f>'IPF do zmian'!H49</f>
        <v>1320000</v>
      </c>
      <c r="I49" s="50">
        <f>'IPF do zmian'!I49</f>
        <v>1320000</v>
      </c>
      <c r="J49" s="50">
        <f>'IPF do zmian'!J49</f>
        <v>0</v>
      </c>
      <c r="K49" s="50">
        <f>'IPF do zmian'!K49</f>
        <v>0</v>
      </c>
      <c r="L49" s="50">
        <f>'IPF do zmian'!L49</f>
        <v>1320000</v>
      </c>
      <c r="M49" s="50">
        <f>'IPF do zmian'!M49</f>
        <v>0</v>
      </c>
      <c r="N49" s="50">
        <f>'IPF do zmian'!N49</f>
        <v>0</v>
      </c>
      <c r="O49" s="50">
        <f>'IPF do zmian'!O49</f>
        <v>8800000</v>
      </c>
      <c r="P49" s="66">
        <f>'IPF do zmian'!P49</f>
        <v>0</v>
      </c>
      <c r="Q49" s="50">
        <f>'IPF do zmian'!Q49</f>
        <v>7480000</v>
      </c>
      <c r="R49" s="50">
        <f>'IPF do zmian'!R49</f>
        <v>0</v>
      </c>
      <c r="S49" s="52">
        <f>'IPF do zmian'!S49</f>
        <v>0</v>
      </c>
      <c r="T49" s="50" t="str">
        <f>'IPF do zmian'!T49</f>
        <v>-</v>
      </c>
    </row>
    <row r="50" spans="1:20" x14ac:dyDescent="0.25">
      <c r="A50" s="13" t="s">
        <v>106</v>
      </c>
      <c r="B50" s="14" t="s">
        <v>105</v>
      </c>
      <c r="C50" s="13" t="s">
        <v>54</v>
      </c>
      <c r="D50" s="50">
        <f>'IPF do zmian'!D50</f>
        <v>17520000</v>
      </c>
      <c r="E50" s="50">
        <f>'IPF do zmian'!E50</f>
        <v>0</v>
      </c>
      <c r="F50" s="50">
        <f>'IPF do zmian'!F50</f>
        <v>17520000</v>
      </c>
      <c r="G50" s="50">
        <f>'IPF do zmian'!G50</f>
        <v>0</v>
      </c>
      <c r="H50" s="50">
        <f>'IPF do zmian'!H50</f>
        <v>3091764.7058823518</v>
      </c>
      <c r="I50" s="50">
        <f>'IPF do zmian'!I50</f>
        <v>2705293.7058823518</v>
      </c>
      <c r="J50" s="50">
        <f>'IPF do zmian'!J50</f>
        <v>0</v>
      </c>
      <c r="K50" s="50">
        <f>'IPF do zmian'!K50</f>
        <v>0</v>
      </c>
      <c r="L50" s="50">
        <f>'IPF do zmian'!L50</f>
        <v>2705293.7058823518</v>
      </c>
      <c r="M50" s="50">
        <f>'IPF do zmian'!M50</f>
        <v>0</v>
      </c>
      <c r="N50" s="50">
        <f>'IPF do zmian'!N50</f>
        <v>386471</v>
      </c>
      <c r="O50" s="50">
        <f>'IPF do zmian'!O50</f>
        <v>20611764.705882352</v>
      </c>
      <c r="P50" s="66">
        <f>'IPF do zmian'!P50</f>
        <v>0</v>
      </c>
      <c r="Q50" s="50">
        <f>'IPF do zmian'!Q50</f>
        <v>17520000</v>
      </c>
      <c r="R50" s="50">
        <f>'IPF do zmian'!R50</f>
        <v>0</v>
      </c>
      <c r="S50" s="52">
        <f>'IPF do zmian'!S50</f>
        <v>0</v>
      </c>
      <c r="T50" s="50" t="str">
        <f>'IPF do zmian'!T50</f>
        <v>-</v>
      </c>
    </row>
    <row r="51" spans="1:20" x14ac:dyDescent="0.25">
      <c r="A51" s="13" t="s">
        <v>107</v>
      </c>
      <c r="B51" s="14" t="s">
        <v>108</v>
      </c>
      <c r="C51" s="13" t="s">
        <v>54</v>
      </c>
      <c r="D51" s="50">
        <f>'IPF do zmian'!D51</f>
        <v>8000000</v>
      </c>
      <c r="E51" s="50">
        <f>'IPF do zmian'!E51</f>
        <v>0</v>
      </c>
      <c r="F51" s="50">
        <f>'IPF do zmian'!F51</f>
        <v>8000000</v>
      </c>
      <c r="G51" s="50">
        <f>'IPF do zmian'!G51</f>
        <v>0</v>
      </c>
      <c r="H51" s="50">
        <f>'IPF do zmian'!H51</f>
        <v>1411764.7058823537</v>
      </c>
      <c r="I51" s="50">
        <f>'IPF do zmian'!I51</f>
        <v>1411764.7058823537</v>
      </c>
      <c r="J51" s="50">
        <f>'IPF do zmian'!J51</f>
        <v>0</v>
      </c>
      <c r="K51" s="50">
        <f>'IPF do zmian'!K51</f>
        <v>0</v>
      </c>
      <c r="L51" s="50">
        <f>'IPF do zmian'!L51</f>
        <v>1411764.7058823537</v>
      </c>
      <c r="M51" s="50">
        <f>'IPF do zmian'!M51</f>
        <v>0</v>
      </c>
      <c r="N51" s="50">
        <f>'IPF do zmian'!N51</f>
        <v>0</v>
      </c>
      <c r="O51" s="50">
        <f>'IPF do zmian'!O51</f>
        <v>9411764.7058823537</v>
      </c>
      <c r="P51" s="66">
        <f>'IPF do zmian'!P51</f>
        <v>0</v>
      </c>
      <c r="Q51" s="50">
        <f>'IPF do zmian'!Q51</f>
        <v>6005822</v>
      </c>
      <c r="R51" s="50">
        <f>'IPF do zmian'!R51</f>
        <v>1994178</v>
      </c>
      <c r="S51" s="52">
        <f>'IPF do zmian'!S51</f>
        <v>0.24927225</v>
      </c>
      <c r="T51" s="50" t="str">
        <f>'IPF do zmian'!T51</f>
        <v>-</v>
      </c>
    </row>
    <row r="52" spans="1:20" x14ac:dyDescent="0.25">
      <c r="A52" s="13" t="s">
        <v>109</v>
      </c>
      <c r="B52" s="14" t="s">
        <v>108</v>
      </c>
      <c r="C52" s="13" t="s">
        <v>54</v>
      </c>
      <c r="D52" s="50">
        <f>'IPF do zmian'!D52</f>
        <v>0</v>
      </c>
      <c r="E52" s="50">
        <f>'IPF do zmian'!E52</f>
        <v>0</v>
      </c>
      <c r="F52" s="50">
        <f>'IPF do zmian'!F52</f>
        <v>0</v>
      </c>
      <c r="G52" s="50">
        <f>'IPF do zmian'!G52</f>
        <v>0</v>
      </c>
      <c r="H52" s="50">
        <f>'IPF do zmian'!H52</f>
        <v>0</v>
      </c>
      <c r="I52" s="50">
        <f>'IPF do zmian'!I52</f>
        <v>0</v>
      </c>
      <c r="J52" s="50">
        <f>'IPF do zmian'!J52</f>
        <v>0</v>
      </c>
      <c r="K52" s="50">
        <f>'IPF do zmian'!K52</f>
        <v>0</v>
      </c>
      <c r="L52" s="50">
        <f>'IPF do zmian'!L52</f>
        <v>0</v>
      </c>
      <c r="M52" s="50">
        <f>'IPF do zmian'!M52</f>
        <v>0</v>
      </c>
      <c r="N52" s="50">
        <f>'IPF do zmian'!N52</f>
        <v>0</v>
      </c>
      <c r="O52" s="50">
        <f>'IPF do zmian'!O52</f>
        <v>0</v>
      </c>
      <c r="P52" s="66">
        <f>'IPF do zmian'!P52</f>
        <v>0</v>
      </c>
      <c r="Q52" s="50">
        <f>'IPF do zmian'!Q52</f>
        <v>0</v>
      </c>
      <c r="R52" s="50">
        <f>'IPF do zmian'!R52</f>
        <v>0</v>
      </c>
      <c r="S52" s="52">
        <f>'IPF do zmian'!S52</f>
        <v>0</v>
      </c>
      <c r="T52" s="50" t="str">
        <f>'IPF do zmian'!T52</f>
        <v>-</v>
      </c>
    </row>
    <row r="53" spans="1:20" x14ac:dyDescent="0.25">
      <c r="A53" s="11" t="s">
        <v>110</v>
      </c>
      <c r="B53" s="16"/>
      <c r="C53" s="11" t="s">
        <v>54</v>
      </c>
      <c r="D53" s="54">
        <f>'IPF do zmian'!D53</f>
        <v>96401645</v>
      </c>
      <c r="E53" s="54">
        <f>'IPF do zmian'!E53</f>
        <v>0</v>
      </c>
      <c r="F53" s="54">
        <f>'IPF do zmian'!F53</f>
        <v>96401645</v>
      </c>
      <c r="G53" s="54">
        <f>'IPF do zmian'!G53</f>
        <v>0</v>
      </c>
      <c r="H53" s="54">
        <f>'IPF do zmian'!H53</f>
        <v>17012055.705882356</v>
      </c>
      <c r="I53" s="54">
        <f>'IPF do zmian'!I53</f>
        <v>13366741.235294122</v>
      </c>
      <c r="J53" s="54">
        <f>'IPF do zmian'!J53</f>
        <v>0</v>
      </c>
      <c r="K53" s="54">
        <f>'IPF do zmian'!K53</f>
        <v>864706</v>
      </c>
      <c r="L53" s="54">
        <f>'IPF do zmian'!L53</f>
        <v>11654976.411764709</v>
      </c>
      <c r="M53" s="54">
        <f>'IPF do zmian'!M53</f>
        <v>847058.82352941216</v>
      </c>
      <c r="N53" s="54">
        <f>'IPF do zmian'!N53</f>
        <v>3645314.4705882366</v>
      </c>
      <c r="O53" s="54">
        <f>'IPF do zmian'!O53</f>
        <v>113413700.70588236</v>
      </c>
      <c r="P53" s="54"/>
      <c r="Q53" s="54">
        <f>'IPF do zmian'!Q53</f>
        <v>91037546</v>
      </c>
      <c r="R53" s="54">
        <f>'IPF do zmian'!R53</f>
        <v>5364099</v>
      </c>
      <c r="S53" s="49">
        <f>'IPF do zmian'!S53</f>
        <v>5.5643230984284552E-2</v>
      </c>
      <c r="T53" s="54" t="str">
        <f>'IPF do zmian'!T53</f>
        <v>-</v>
      </c>
    </row>
    <row r="54" spans="1:20" x14ac:dyDescent="0.25">
      <c r="A54" s="13" t="s">
        <v>111</v>
      </c>
      <c r="B54" s="14" t="s">
        <v>112</v>
      </c>
      <c r="C54" s="13" t="s">
        <v>54</v>
      </c>
      <c r="D54" s="50">
        <f>'IPF do zmian'!D54</f>
        <v>16000000</v>
      </c>
      <c r="E54" s="50">
        <f>'IPF do zmian'!E54</f>
        <v>0</v>
      </c>
      <c r="F54" s="50">
        <f>'IPF do zmian'!F54</f>
        <v>16000000</v>
      </c>
      <c r="G54" s="50">
        <f>'IPF do zmian'!G54</f>
        <v>0</v>
      </c>
      <c r="H54" s="50">
        <f>'IPF do zmian'!H54</f>
        <v>3105882.3529411783</v>
      </c>
      <c r="I54" s="50">
        <f>'IPF do zmian'!I54</f>
        <v>3105882.3529411783</v>
      </c>
      <c r="J54" s="50">
        <f>'IPF do zmian'!J54</f>
        <v>0</v>
      </c>
      <c r="K54" s="50">
        <f>'IPF do zmian'!K54</f>
        <v>0</v>
      </c>
      <c r="L54" s="50">
        <f>'IPF do zmian'!L54</f>
        <v>2258823.5294117662</v>
      </c>
      <c r="M54" s="50">
        <f>'IPF do zmian'!M54</f>
        <v>847058.82352941216</v>
      </c>
      <c r="N54" s="50">
        <f>'IPF do zmian'!N54</f>
        <v>0</v>
      </c>
      <c r="O54" s="50">
        <f>'IPF do zmian'!O54</f>
        <v>19105882.352941178</v>
      </c>
      <c r="P54" s="66">
        <f>'IPF do zmian'!P54</f>
        <v>0.1</v>
      </c>
      <c r="Q54" s="50">
        <f>'IPF do zmian'!Q54</f>
        <v>14813274.029999999</v>
      </c>
      <c r="R54" s="50">
        <f>'IPF do zmian'!R54</f>
        <v>1186725.97</v>
      </c>
      <c r="S54" s="52">
        <f>'IPF do zmian'!S54</f>
        <v>7.4170373124999994E-2</v>
      </c>
      <c r="T54" s="45" t="str">
        <f>'IPF do zmian'!T54</f>
        <v>-</v>
      </c>
    </row>
    <row r="55" spans="1:20" x14ac:dyDescent="0.25">
      <c r="A55" s="13" t="s">
        <v>113</v>
      </c>
      <c r="B55" s="14" t="s">
        <v>112</v>
      </c>
      <c r="C55" s="13" t="s">
        <v>54</v>
      </c>
      <c r="D55" s="50">
        <f>'IPF do zmian'!D55</f>
        <v>10000000</v>
      </c>
      <c r="E55" s="50">
        <f>'IPF do zmian'!E55</f>
        <v>0</v>
      </c>
      <c r="F55" s="50">
        <f>'IPF do zmian'!F55</f>
        <v>10000000</v>
      </c>
      <c r="G55" s="50">
        <f>'IPF do zmian'!G55</f>
        <v>0</v>
      </c>
      <c r="H55" s="50">
        <f>'IPF do zmian'!H55</f>
        <v>864706</v>
      </c>
      <c r="I55" s="50">
        <f>'IPF do zmian'!I55</f>
        <v>864706</v>
      </c>
      <c r="J55" s="50">
        <f>'IPF do zmian'!J55</f>
        <v>0</v>
      </c>
      <c r="K55" s="50">
        <f>'IPF do zmian'!K55</f>
        <v>864706</v>
      </c>
      <c r="L55" s="50">
        <f>'IPF do zmian'!L55</f>
        <v>0</v>
      </c>
      <c r="M55" s="50">
        <f>'IPF do zmian'!M55</f>
        <v>0</v>
      </c>
      <c r="N55" s="50">
        <f>'IPF do zmian'!N55</f>
        <v>0</v>
      </c>
      <c r="O55" s="50">
        <f>'IPF do zmian'!O55</f>
        <v>10864706</v>
      </c>
      <c r="P55" s="66">
        <f>'IPF do zmian'!P55</f>
        <v>0</v>
      </c>
      <c r="Q55" s="50">
        <f>'IPF do zmian'!Q55</f>
        <v>10000000</v>
      </c>
      <c r="R55" s="50">
        <f>'IPF do zmian'!R55</f>
        <v>0</v>
      </c>
      <c r="S55" s="52">
        <f>'IPF do zmian'!S55</f>
        <v>0</v>
      </c>
      <c r="T55" s="45" t="str">
        <f>'IPF do zmian'!T55</f>
        <v>-</v>
      </c>
    </row>
    <row r="56" spans="1:20" x14ac:dyDescent="0.25">
      <c r="A56" s="13" t="s">
        <v>114</v>
      </c>
      <c r="B56" s="14" t="s">
        <v>115</v>
      </c>
      <c r="C56" s="13" t="s">
        <v>54</v>
      </c>
      <c r="D56" s="50">
        <f>'IPF do zmian'!D56</f>
        <v>7150000</v>
      </c>
      <c r="E56" s="50">
        <f>'IPF do zmian'!E56</f>
        <v>0</v>
      </c>
      <c r="F56" s="50">
        <f>'IPF do zmian'!F56</f>
        <v>7150000</v>
      </c>
      <c r="G56" s="50">
        <f>'IPF do zmian'!G56</f>
        <v>0</v>
      </c>
      <c r="H56" s="50">
        <f>'IPF do zmian'!H56</f>
        <v>1261764.7058823537</v>
      </c>
      <c r="I56" s="50">
        <f>'IPF do zmian'!I56</f>
        <v>630882.35294117685</v>
      </c>
      <c r="J56" s="50">
        <f>'IPF do zmian'!J56</f>
        <v>0</v>
      </c>
      <c r="K56" s="50">
        <f>'IPF do zmian'!K56</f>
        <v>0</v>
      </c>
      <c r="L56" s="50">
        <f>'IPF do zmian'!L56</f>
        <v>630882.35294117685</v>
      </c>
      <c r="M56" s="50">
        <f>'IPF do zmian'!M56</f>
        <v>0</v>
      </c>
      <c r="N56" s="50">
        <f>'IPF do zmian'!N56</f>
        <v>630882.35294117685</v>
      </c>
      <c r="O56" s="50">
        <f>'IPF do zmian'!O56</f>
        <v>8411764.7058823537</v>
      </c>
      <c r="P56" s="66">
        <f>'IPF do zmian'!P56</f>
        <v>0</v>
      </c>
      <c r="Q56" s="50">
        <f>'IPF do zmian'!Q56</f>
        <v>5986711.8700000001</v>
      </c>
      <c r="R56" s="50">
        <f>'IPF do zmian'!R56</f>
        <v>1163288.1299999999</v>
      </c>
      <c r="S56" s="52">
        <f>'IPF do zmian'!S56</f>
        <v>0.16269764055944055</v>
      </c>
      <c r="T56" s="45" t="str">
        <f>'IPF do zmian'!T56</f>
        <v>-</v>
      </c>
    </row>
    <row r="57" spans="1:20" x14ac:dyDescent="0.25">
      <c r="A57" s="13" t="s">
        <v>116</v>
      </c>
      <c r="B57" s="14" t="s">
        <v>115</v>
      </c>
      <c r="C57" s="13" t="s">
        <v>54</v>
      </c>
      <c r="D57" s="50">
        <f>'IPF do zmian'!D57</f>
        <v>565000</v>
      </c>
      <c r="E57" s="50">
        <f>'IPF do zmian'!E57</f>
        <v>0</v>
      </c>
      <c r="F57" s="50">
        <f>'IPF do zmian'!F57</f>
        <v>565000</v>
      </c>
      <c r="G57" s="50">
        <f>'IPF do zmian'!G57</f>
        <v>0</v>
      </c>
      <c r="H57" s="50">
        <f>'IPF do zmian'!H57</f>
        <v>99705.882352941204</v>
      </c>
      <c r="I57" s="50">
        <f>'IPF do zmian'!I57</f>
        <v>49852.941176470602</v>
      </c>
      <c r="J57" s="50">
        <f>'IPF do zmian'!J57</f>
        <v>0</v>
      </c>
      <c r="K57" s="50">
        <f>'IPF do zmian'!K57</f>
        <v>0</v>
      </c>
      <c r="L57" s="50">
        <f>'IPF do zmian'!L57</f>
        <v>49852.941176470602</v>
      </c>
      <c r="M57" s="50">
        <f>'IPF do zmian'!M57</f>
        <v>0</v>
      </c>
      <c r="N57" s="50">
        <f>'IPF do zmian'!N57</f>
        <v>49852.941176470602</v>
      </c>
      <c r="O57" s="50">
        <f>'IPF do zmian'!O57</f>
        <v>664705.8823529412</v>
      </c>
      <c r="P57" s="66">
        <f>'IPF do zmian'!P57</f>
        <v>0</v>
      </c>
      <c r="Q57" s="50">
        <f>'IPF do zmian'!Q57</f>
        <v>393814.78</v>
      </c>
      <c r="R57" s="50">
        <f>'IPF do zmian'!R57</f>
        <v>171185.22</v>
      </c>
      <c r="S57" s="52">
        <f>'IPF do zmian'!S57</f>
        <v>0.30298269026548674</v>
      </c>
      <c r="T57" s="45" t="str">
        <f>'IPF do zmian'!T57</f>
        <v>-</v>
      </c>
    </row>
    <row r="58" spans="1:20" x14ac:dyDescent="0.25">
      <c r="A58" s="13" t="s">
        <v>117</v>
      </c>
      <c r="B58" s="14" t="s">
        <v>115</v>
      </c>
      <c r="C58" s="13" t="s">
        <v>54</v>
      </c>
      <c r="D58" s="50">
        <f>'IPF do zmian'!D58</f>
        <v>505000</v>
      </c>
      <c r="E58" s="50">
        <f>'IPF do zmian'!E58</f>
        <v>0</v>
      </c>
      <c r="F58" s="50">
        <f>'IPF do zmian'!F58</f>
        <v>505000</v>
      </c>
      <c r="G58" s="50">
        <f>'IPF do zmian'!G58</f>
        <v>0</v>
      </c>
      <c r="H58" s="50">
        <f>'IPF do zmian'!H58</f>
        <v>89116.647058823495</v>
      </c>
      <c r="I58" s="50">
        <f>'IPF do zmian'!I58</f>
        <v>44557.823529411748</v>
      </c>
      <c r="J58" s="50">
        <f>'IPF do zmian'!J58</f>
        <v>0</v>
      </c>
      <c r="K58" s="50">
        <f>'IPF do zmian'!K58</f>
        <v>0</v>
      </c>
      <c r="L58" s="50">
        <f>'IPF do zmian'!L58</f>
        <v>44557.823529411748</v>
      </c>
      <c r="M58" s="50">
        <f>'IPF do zmian'!M58</f>
        <v>0</v>
      </c>
      <c r="N58" s="50">
        <f>'IPF do zmian'!N58</f>
        <v>44558.823529411748</v>
      </c>
      <c r="O58" s="50">
        <f>'IPF do zmian'!O58</f>
        <v>594116.6470588235</v>
      </c>
      <c r="P58" s="66">
        <f>'IPF do zmian'!P58</f>
        <v>0</v>
      </c>
      <c r="Q58" s="50">
        <f>'IPF do zmian'!Q58</f>
        <v>482155.53</v>
      </c>
      <c r="R58" s="50">
        <f>'IPF do zmian'!R58</f>
        <v>22844.47</v>
      </c>
      <c r="S58" s="52">
        <f>'IPF do zmian'!S58</f>
        <v>4.5236574257425742E-2</v>
      </c>
      <c r="T58" s="45" t="str">
        <f>'IPF do zmian'!T58</f>
        <v>-</v>
      </c>
    </row>
    <row r="59" spans="1:20" x14ac:dyDescent="0.25">
      <c r="A59" s="13" t="s">
        <v>118</v>
      </c>
      <c r="B59" s="14" t="s">
        <v>115</v>
      </c>
      <c r="C59" s="13" t="s">
        <v>54</v>
      </c>
      <c r="D59" s="50">
        <f>'IPF do zmian'!D59</f>
        <v>14655000</v>
      </c>
      <c r="E59" s="50">
        <f>'IPF do zmian'!E59</f>
        <v>0</v>
      </c>
      <c r="F59" s="50">
        <f>'IPF do zmian'!F59</f>
        <v>14655000</v>
      </c>
      <c r="G59" s="50">
        <f>'IPF do zmian'!G59</f>
        <v>0</v>
      </c>
      <c r="H59" s="50">
        <f>'IPF do zmian'!H59</f>
        <v>2844794.1176470607</v>
      </c>
      <c r="I59" s="50">
        <f>'IPF do zmian'!I59</f>
        <v>1293088.2352941185</v>
      </c>
      <c r="J59" s="50">
        <f>'IPF do zmian'!J59</f>
        <v>0</v>
      </c>
      <c r="K59" s="50">
        <f>'IPF do zmian'!K59</f>
        <v>0</v>
      </c>
      <c r="L59" s="50">
        <f>'IPF do zmian'!L59</f>
        <v>1293088.2352941185</v>
      </c>
      <c r="M59" s="50">
        <f>'IPF do zmian'!M59</f>
        <v>0</v>
      </c>
      <c r="N59" s="50">
        <f>'IPF do zmian'!N59</f>
        <v>1551705.8823529421</v>
      </c>
      <c r="O59" s="50">
        <f>'IPF do zmian'!O59</f>
        <v>17499794.117647059</v>
      </c>
      <c r="P59" s="66">
        <f>'IPF do zmian'!P59</f>
        <v>0</v>
      </c>
      <c r="Q59" s="50">
        <f>'IPF do zmian'!Q59</f>
        <v>14655000</v>
      </c>
      <c r="R59" s="50">
        <f>'IPF do zmian'!R59</f>
        <v>0</v>
      </c>
      <c r="S59" s="52">
        <f>'IPF do zmian'!S59</f>
        <v>0</v>
      </c>
      <c r="T59" s="45" t="str">
        <f>'IPF do zmian'!T59</f>
        <v>-</v>
      </c>
    </row>
    <row r="60" spans="1:20" x14ac:dyDescent="0.25">
      <c r="A60" s="13" t="s">
        <v>119</v>
      </c>
      <c r="B60" s="14" t="s">
        <v>115</v>
      </c>
      <c r="C60" s="13" t="s">
        <v>54</v>
      </c>
      <c r="D60" s="50">
        <f>'IPF do zmian'!D60</f>
        <v>282500</v>
      </c>
      <c r="E60" s="50">
        <f>'IPF do zmian'!E60</f>
        <v>0</v>
      </c>
      <c r="F60" s="50">
        <f>'IPF do zmian'!F60</f>
        <v>282500</v>
      </c>
      <c r="G60" s="50">
        <f>'IPF do zmian'!G60</f>
        <v>0</v>
      </c>
      <c r="H60" s="50">
        <f>'IPF do zmian'!H60</f>
        <v>49852.941176470602</v>
      </c>
      <c r="I60" s="50">
        <f>'IPF do zmian'!I60</f>
        <v>24926.470588235301</v>
      </c>
      <c r="J60" s="50">
        <f>'IPF do zmian'!J60</f>
        <v>0</v>
      </c>
      <c r="K60" s="50">
        <f>'IPF do zmian'!K60</f>
        <v>0</v>
      </c>
      <c r="L60" s="50">
        <f>'IPF do zmian'!L60</f>
        <v>24926.470588235301</v>
      </c>
      <c r="M60" s="50">
        <f>'IPF do zmian'!M60</f>
        <v>0</v>
      </c>
      <c r="N60" s="50">
        <f>'IPF do zmian'!N60</f>
        <v>24926.470588235301</v>
      </c>
      <c r="O60" s="50">
        <f>'IPF do zmian'!O60</f>
        <v>332352.9411764706</v>
      </c>
      <c r="P60" s="66">
        <f>'IPF do zmian'!P60</f>
        <v>0</v>
      </c>
      <c r="Q60" s="50">
        <f>'IPF do zmian'!Q60</f>
        <v>265737.5</v>
      </c>
      <c r="R60" s="50">
        <f>'IPF do zmian'!R60</f>
        <v>16762.5</v>
      </c>
      <c r="S60" s="52">
        <f>'IPF do zmian'!S60</f>
        <v>5.9336283185840707E-2</v>
      </c>
      <c r="T60" s="45" t="str">
        <f>'IPF do zmian'!T60</f>
        <v>-</v>
      </c>
    </row>
    <row r="61" spans="1:20" x14ac:dyDescent="0.25">
      <c r="A61" s="13" t="s">
        <v>120</v>
      </c>
      <c r="B61" s="14" t="s">
        <v>115</v>
      </c>
      <c r="C61" s="13" t="s">
        <v>54</v>
      </c>
      <c r="D61" s="50">
        <f>'IPF do zmian'!D61</f>
        <v>1842500</v>
      </c>
      <c r="E61" s="50">
        <f>'IPF do zmian'!E61</f>
        <v>0</v>
      </c>
      <c r="F61" s="50">
        <f>'IPF do zmian'!F61</f>
        <v>1842500</v>
      </c>
      <c r="G61" s="50">
        <f>'IPF do zmian'!G61</f>
        <v>0</v>
      </c>
      <c r="H61" s="50">
        <f>'IPF do zmian'!H61</f>
        <v>325147.05882352963</v>
      </c>
      <c r="I61" s="50">
        <f>'IPF do zmian'!I61</f>
        <v>325147.05882352963</v>
      </c>
      <c r="J61" s="50">
        <f>'IPF do zmian'!J61</f>
        <v>0</v>
      </c>
      <c r="K61" s="50">
        <f>'IPF do zmian'!K61</f>
        <v>0</v>
      </c>
      <c r="L61" s="50">
        <f>'IPF do zmian'!L61</f>
        <v>325147.05882352963</v>
      </c>
      <c r="M61" s="50">
        <f>'IPF do zmian'!M61</f>
        <v>0</v>
      </c>
      <c r="N61" s="50">
        <f>'IPF do zmian'!N61</f>
        <v>0</v>
      </c>
      <c r="O61" s="50">
        <f>'IPF do zmian'!O61</f>
        <v>2167647.0588235296</v>
      </c>
      <c r="P61" s="66">
        <f>'IPF do zmian'!P61</f>
        <v>0</v>
      </c>
      <c r="Q61" s="50">
        <f>'IPF do zmian'!Q61</f>
        <v>1733172.87</v>
      </c>
      <c r="R61" s="50">
        <f>'IPF do zmian'!R61</f>
        <v>109327.13</v>
      </c>
      <c r="S61" s="52">
        <f>'IPF do zmian'!S61</f>
        <v>5.9336298507462693E-2</v>
      </c>
      <c r="T61" s="45" t="str">
        <f>'IPF do zmian'!T61</f>
        <v>-</v>
      </c>
    </row>
    <row r="62" spans="1:20" x14ac:dyDescent="0.25">
      <c r="A62" s="13" t="s">
        <v>121</v>
      </c>
      <c r="B62" s="14" t="s">
        <v>122</v>
      </c>
      <c r="C62" s="13" t="s">
        <v>54</v>
      </c>
      <c r="D62" s="50">
        <f>'IPF do zmian'!D62</f>
        <v>45401645</v>
      </c>
      <c r="E62" s="50">
        <f>'IPF do zmian'!E62</f>
        <v>0</v>
      </c>
      <c r="F62" s="50">
        <f>'IPF do zmian'!F62</f>
        <v>45401645</v>
      </c>
      <c r="G62" s="50">
        <f>'IPF do zmian'!G62</f>
        <v>0</v>
      </c>
      <c r="H62" s="50">
        <f>'IPF do zmian'!H62</f>
        <v>8371086</v>
      </c>
      <c r="I62" s="50">
        <f>'IPF do zmian'!I62</f>
        <v>7027698</v>
      </c>
      <c r="J62" s="50">
        <f>'IPF do zmian'!J62</f>
        <v>0</v>
      </c>
      <c r="K62" s="50">
        <f>'IPF do zmian'!K62</f>
        <v>0</v>
      </c>
      <c r="L62" s="50">
        <f>'IPF do zmian'!L62</f>
        <v>7027698</v>
      </c>
      <c r="M62" s="50">
        <f>'IPF do zmian'!M62</f>
        <v>0</v>
      </c>
      <c r="N62" s="50">
        <f>'IPF do zmian'!N62</f>
        <v>1343388</v>
      </c>
      <c r="O62" s="50">
        <f>'IPF do zmian'!O62</f>
        <v>53772731</v>
      </c>
      <c r="P62" s="66">
        <f>'IPF do zmian'!P62</f>
        <v>0</v>
      </c>
      <c r="Q62" s="50">
        <f>'IPF do zmian'!Q62</f>
        <v>42707679.420000002</v>
      </c>
      <c r="R62" s="50">
        <f>'IPF do zmian'!R62</f>
        <v>2693965.58</v>
      </c>
      <c r="S62" s="52">
        <f>'IPF do zmian'!S62</f>
        <v>5.9336298938067113E-2</v>
      </c>
      <c r="T62" s="45" t="str">
        <f>'IPF do zmian'!T62</f>
        <v>-</v>
      </c>
    </row>
    <row r="63" spans="1:20" x14ac:dyDescent="0.25">
      <c r="A63" s="11" t="s">
        <v>123</v>
      </c>
      <c r="B63" s="16"/>
      <c r="C63" s="11" t="s">
        <v>54</v>
      </c>
      <c r="D63" s="54">
        <f>'IPF do zmian'!D63</f>
        <v>282655292</v>
      </c>
      <c r="E63" s="54">
        <f>'IPF do zmian'!E63</f>
        <v>0</v>
      </c>
      <c r="F63" s="54">
        <f>'IPF do zmian'!F63</f>
        <v>282655292</v>
      </c>
      <c r="G63" s="54">
        <f>'IPF do zmian'!G63</f>
        <v>0</v>
      </c>
      <c r="H63" s="54">
        <f>'IPF do zmian'!H63</f>
        <v>49880345.764705889</v>
      </c>
      <c r="I63" s="54">
        <f>'IPF do zmian'!I63</f>
        <v>48763025.764705889</v>
      </c>
      <c r="J63" s="54">
        <f>'IPF do zmian'!J63</f>
        <v>647386</v>
      </c>
      <c r="K63" s="54">
        <f>'IPF do zmian'!K63</f>
        <v>37633588.235294119</v>
      </c>
      <c r="L63" s="54">
        <f>'IPF do zmian'!L63</f>
        <v>4305580.9411764713</v>
      </c>
      <c r="M63" s="54">
        <f>'IPF do zmian'!M63</f>
        <v>6176470.5882352963</v>
      </c>
      <c r="N63" s="54">
        <f>'IPF do zmian'!N63</f>
        <v>1117320</v>
      </c>
      <c r="O63" s="54">
        <f>'IPF do zmian'!O63</f>
        <v>332535637.7647059</v>
      </c>
      <c r="P63" s="54"/>
      <c r="Q63" s="54">
        <f>'IPF do zmian'!Q63</f>
        <v>262869422</v>
      </c>
      <c r="R63" s="54">
        <f>'IPF do zmian'!R63</f>
        <v>19785870</v>
      </c>
      <c r="S63" s="49">
        <f>'IPF do zmian'!S63</f>
        <v>6.9999998443333586E-2</v>
      </c>
      <c r="T63" s="54" t="str">
        <f>'IPF do zmian'!T63</f>
        <v>-</v>
      </c>
    </row>
    <row r="64" spans="1:20" x14ac:dyDescent="0.25">
      <c r="A64" s="13" t="s">
        <v>124</v>
      </c>
      <c r="B64" s="14" t="s">
        <v>125</v>
      </c>
      <c r="C64" s="13" t="s">
        <v>54</v>
      </c>
      <c r="D64" s="50">
        <f>'IPF do zmian'!D64</f>
        <v>138257000</v>
      </c>
      <c r="E64" s="50">
        <f>'IPF do zmian'!E64</f>
        <v>0</v>
      </c>
      <c r="F64" s="50">
        <f>'IPF do zmian'!F64</f>
        <v>138257000</v>
      </c>
      <c r="G64" s="50">
        <f>'IPF do zmian'!G64</f>
        <v>0</v>
      </c>
      <c r="H64" s="50">
        <f>'IPF do zmian'!H64</f>
        <v>24398294.117647052</v>
      </c>
      <c r="I64" s="50">
        <f>'IPF do zmian'!I64</f>
        <v>24398294.117647052</v>
      </c>
      <c r="J64" s="50">
        <f>'IPF do zmian'!J64</f>
        <v>0</v>
      </c>
      <c r="K64" s="50">
        <f>'IPF do zmian'!K64</f>
        <v>24398294.117647052</v>
      </c>
      <c r="L64" s="50">
        <f>'IPF do zmian'!L64</f>
        <v>0</v>
      </c>
      <c r="M64" s="50">
        <f>'IPF do zmian'!M64</f>
        <v>0</v>
      </c>
      <c r="N64" s="50">
        <f>'IPF do zmian'!N64</f>
        <v>0</v>
      </c>
      <c r="O64" s="50">
        <f>'IPF do zmian'!O64</f>
        <v>162655294.11764705</v>
      </c>
      <c r="P64" s="66">
        <f>'IPF do zmian'!P64</f>
        <v>0</v>
      </c>
      <c r="Q64" s="50">
        <f>'IPF do zmian'!Q64</f>
        <v>120879010</v>
      </c>
      <c r="R64" s="50">
        <f>'IPF do zmian'!R64</f>
        <v>17377990</v>
      </c>
      <c r="S64" s="52">
        <f>'IPF do zmian'!S64</f>
        <v>0.12569338261353855</v>
      </c>
      <c r="T64" s="45" t="str">
        <f>'IPF do zmian'!T64</f>
        <v>-</v>
      </c>
    </row>
    <row r="65" spans="1:20" x14ac:dyDescent="0.25">
      <c r="A65" s="13" t="s">
        <v>126</v>
      </c>
      <c r="B65" s="14" t="s">
        <v>125</v>
      </c>
      <c r="C65" s="13" t="s">
        <v>54</v>
      </c>
      <c r="D65" s="50">
        <f>'IPF do zmian'!D65</f>
        <v>8000000</v>
      </c>
      <c r="E65" s="50">
        <f>'IPF do zmian'!E65</f>
        <v>0</v>
      </c>
      <c r="F65" s="50">
        <f>'IPF do zmian'!F65</f>
        <v>8000000</v>
      </c>
      <c r="G65" s="50">
        <f>'IPF do zmian'!G65</f>
        <v>0</v>
      </c>
      <c r="H65" s="50">
        <f>'IPF do zmian'!H65</f>
        <v>1411764.7058823537</v>
      </c>
      <c r="I65" s="50">
        <f>'IPF do zmian'!I65</f>
        <v>1411764.7058823537</v>
      </c>
      <c r="J65" s="50">
        <f>'IPF do zmian'!J65</f>
        <v>0</v>
      </c>
      <c r="K65" s="50">
        <f>'IPF do zmian'!K65</f>
        <v>0</v>
      </c>
      <c r="L65" s="50">
        <f>'IPF do zmian'!L65</f>
        <v>1411764.7058823537</v>
      </c>
      <c r="M65" s="50">
        <f>'IPF do zmian'!M65</f>
        <v>0</v>
      </c>
      <c r="N65" s="50">
        <f>'IPF do zmian'!N65</f>
        <v>0</v>
      </c>
      <c r="O65" s="50">
        <f>'IPF do zmian'!O65</f>
        <v>9411764.7058823537</v>
      </c>
      <c r="P65" s="66">
        <f>'IPF do zmian'!P65</f>
        <v>0</v>
      </c>
      <c r="Q65" s="50">
        <f>'IPF do zmian'!Q65</f>
        <v>7440000</v>
      </c>
      <c r="R65" s="50">
        <f>'IPF do zmian'!R65</f>
        <v>560000</v>
      </c>
      <c r="S65" s="52">
        <f>'IPF do zmian'!S65</f>
        <v>7.0000000000000007E-2</v>
      </c>
      <c r="T65" s="45" t="str">
        <f>'IPF do zmian'!T65</f>
        <v>-</v>
      </c>
    </row>
    <row r="66" spans="1:20" x14ac:dyDescent="0.25">
      <c r="A66" s="13" t="s">
        <v>127</v>
      </c>
      <c r="B66" s="14" t="s">
        <v>125</v>
      </c>
      <c r="C66" s="13" t="s">
        <v>54</v>
      </c>
      <c r="D66" s="50">
        <f>'IPF do zmian'!D66</f>
        <v>4000000</v>
      </c>
      <c r="E66" s="50">
        <f>'IPF do zmian'!E66</f>
        <v>0</v>
      </c>
      <c r="F66" s="50">
        <f>'IPF do zmian'!F66</f>
        <v>4000000</v>
      </c>
      <c r="G66" s="50">
        <f>'IPF do zmian'!G66</f>
        <v>0</v>
      </c>
      <c r="H66" s="50">
        <f>'IPF do zmian'!H66</f>
        <v>705882.35294117685</v>
      </c>
      <c r="I66" s="50">
        <f>'IPF do zmian'!I66</f>
        <v>705882.35294117685</v>
      </c>
      <c r="J66" s="50">
        <f>'IPF do zmian'!J66</f>
        <v>0</v>
      </c>
      <c r="K66" s="50">
        <f>'IPF do zmian'!K66</f>
        <v>0</v>
      </c>
      <c r="L66" s="50">
        <f>'IPF do zmian'!L66</f>
        <v>705882.35294117685</v>
      </c>
      <c r="M66" s="50">
        <f>'IPF do zmian'!M66</f>
        <v>0</v>
      </c>
      <c r="N66" s="50">
        <f>'IPF do zmian'!N66</f>
        <v>0</v>
      </c>
      <c r="O66" s="50">
        <f>'IPF do zmian'!O66</f>
        <v>4705882.3529411769</v>
      </c>
      <c r="P66" s="66">
        <f>'IPF do zmian'!P66</f>
        <v>0</v>
      </c>
      <c r="Q66" s="50">
        <f>'IPF do zmian'!Q66</f>
        <v>3720000</v>
      </c>
      <c r="R66" s="50">
        <f>'IPF do zmian'!R66</f>
        <v>280000</v>
      </c>
      <c r="S66" s="52">
        <f>'IPF do zmian'!S66</f>
        <v>7.0000000000000007E-2</v>
      </c>
      <c r="T66" s="45" t="str">
        <f>'IPF do zmian'!T66</f>
        <v>-</v>
      </c>
    </row>
    <row r="67" spans="1:20" x14ac:dyDescent="0.25">
      <c r="A67" s="13" t="s">
        <v>128</v>
      </c>
      <c r="B67" s="14" t="s">
        <v>125</v>
      </c>
      <c r="C67" s="13" t="s">
        <v>54</v>
      </c>
      <c r="D67" s="50">
        <f>'IPF do zmian'!D67</f>
        <v>12398292</v>
      </c>
      <c r="E67" s="50">
        <f>'IPF do zmian'!E67</f>
        <v>0</v>
      </c>
      <c r="F67" s="50">
        <f>'IPF do zmian'!F67</f>
        <v>12398292</v>
      </c>
      <c r="G67" s="50">
        <f>'IPF do zmian'!G67</f>
        <v>0</v>
      </c>
      <c r="H67" s="50">
        <f>'IPF do zmian'!H67</f>
        <v>2187933.8823529407</v>
      </c>
      <c r="I67" s="50">
        <f>'IPF do zmian'!I67</f>
        <v>2187933.8823529407</v>
      </c>
      <c r="J67" s="50">
        <f>'IPF do zmian'!J67</f>
        <v>0</v>
      </c>
      <c r="K67" s="50">
        <f>'IPF do zmian'!K67</f>
        <v>0</v>
      </c>
      <c r="L67" s="50">
        <f>'IPF do zmian'!L67</f>
        <v>2187933.8823529407</v>
      </c>
      <c r="M67" s="50">
        <f>'IPF do zmian'!M67</f>
        <v>0</v>
      </c>
      <c r="N67" s="50">
        <f>'IPF do zmian'!N67</f>
        <v>0</v>
      </c>
      <c r="O67" s="50">
        <f>'IPF do zmian'!O67</f>
        <v>14586225.882352941</v>
      </c>
      <c r="P67" s="66">
        <f>'IPF do zmian'!P67</f>
        <v>0</v>
      </c>
      <c r="Q67" s="50">
        <f>'IPF do zmian'!Q67</f>
        <v>10830412</v>
      </c>
      <c r="R67" s="50">
        <f>'IPF do zmian'!R67</f>
        <v>1567880</v>
      </c>
      <c r="S67" s="52">
        <f>'IPF do zmian'!S67</f>
        <v>0.12645935424008403</v>
      </c>
      <c r="T67" s="45" t="str">
        <f>'IPF do zmian'!T67</f>
        <v>-</v>
      </c>
    </row>
    <row r="68" spans="1:20" x14ac:dyDescent="0.25">
      <c r="A68" s="13" t="s">
        <v>129</v>
      </c>
      <c r="B68" s="14" t="s">
        <v>130</v>
      </c>
      <c r="C68" s="13" t="s">
        <v>54</v>
      </c>
      <c r="D68" s="50">
        <f>'IPF do zmian'!D68</f>
        <v>35000000</v>
      </c>
      <c r="E68" s="50">
        <f>'IPF do zmian'!E68</f>
        <v>0</v>
      </c>
      <c r="F68" s="50">
        <f>'IPF do zmian'!F68</f>
        <v>35000000</v>
      </c>
      <c r="G68" s="50">
        <f>'IPF do zmian'!G68</f>
        <v>0</v>
      </c>
      <c r="H68" s="50">
        <f>'IPF do zmian'!H68</f>
        <v>6176470.5882352963</v>
      </c>
      <c r="I68" s="50">
        <f>'IPF do zmian'!I68</f>
        <v>6176470.5882352963</v>
      </c>
      <c r="J68" s="50">
        <f>'IPF do zmian'!J68</f>
        <v>0</v>
      </c>
      <c r="K68" s="50">
        <f>'IPF do zmian'!K68</f>
        <v>0</v>
      </c>
      <c r="L68" s="50">
        <f>'IPF do zmian'!L68</f>
        <v>0</v>
      </c>
      <c r="M68" s="50">
        <f>'IPF do zmian'!M68</f>
        <v>6176470.5882352963</v>
      </c>
      <c r="N68" s="50">
        <f>'IPF do zmian'!N68</f>
        <v>0</v>
      </c>
      <c r="O68" s="50">
        <f>'IPF do zmian'!O68</f>
        <v>41176470.588235296</v>
      </c>
      <c r="P68" s="66">
        <f>'IPF do zmian'!P68</f>
        <v>0</v>
      </c>
      <c r="Q68" s="50">
        <f>'IPF do zmian'!Q68</f>
        <v>35000000</v>
      </c>
      <c r="R68" s="50">
        <f>'IPF do zmian'!R68</f>
        <v>0</v>
      </c>
      <c r="S68" s="52">
        <f>'IPF do zmian'!S68</f>
        <v>0</v>
      </c>
      <c r="T68" s="45" t="str">
        <f>'IPF do zmian'!T68</f>
        <v>-</v>
      </c>
    </row>
    <row r="69" spans="1:20" x14ac:dyDescent="0.25">
      <c r="A69" s="13" t="s">
        <v>131</v>
      </c>
      <c r="B69" s="14" t="s">
        <v>130</v>
      </c>
      <c r="C69" s="13" t="s">
        <v>54</v>
      </c>
      <c r="D69" s="50">
        <f>'IPF do zmian'!D69</f>
        <v>75000000</v>
      </c>
      <c r="E69" s="50">
        <f>'IPF do zmian'!E69</f>
        <v>0</v>
      </c>
      <c r="F69" s="50">
        <f>'IPF do zmian'!F69</f>
        <v>75000000</v>
      </c>
      <c r="G69" s="50">
        <f>'IPF do zmian'!G69</f>
        <v>0</v>
      </c>
      <c r="H69" s="50">
        <f>'IPF do zmian'!H69</f>
        <v>13235294.117647067</v>
      </c>
      <c r="I69" s="50">
        <f>'IPF do zmian'!I69</f>
        <v>13235294.117647067</v>
      </c>
      <c r="J69" s="50">
        <f>'IPF do zmian'!J69</f>
        <v>0</v>
      </c>
      <c r="K69" s="50">
        <f>'IPF do zmian'!K69</f>
        <v>13235294.117647067</v>
      </c>
      <c r="L69" s="50">
        <f>'IPF do zmian'!L69</f>
        <v>0</v>
      </c>
      <c r="M69" s="50">
        <f>'IPF do zmian'!M69</f>
        <v>0</v>
      </c>
      <c r="N69" s="50">
        <f>'IPF do zmian'!N69</f>
        <v>0</v>
      </c>
      <c r="O69" s="50">
        <f>'IPF do zmian'!O69</f>
        <v>88235294.117647067</v>
      </c>
      <c r="P69" s="66">
        <f>'IPF do zmian'!P69</f>
        <v>0</v>
      </c>
      <c r="Q69" s="50">
        <f>'IPF do zmian'!Q69</f>
        <v>75000000</v>
      </c>
      <c r="R69" s="50">
        <f>'IPF do zmian'!R69</f>
        <v>0</v>
      </c>
      <c r="S69" s="52">
        <f>'IPF do zmian'!S69</f>
        <v>0</v>
      </c>
      <c r="T69" s="45" t="str">
        <f>'IPF do zmian'!T69</f>
        <v>-</v>
      </c>
    </row>
    <row r="70" spans="1:20" x14ac:dyDescent="0.25">
      <c r="A70" s="13" t="s">
        <v>132</v>
      </c>
      <c r="B70" s="14" t="s">
        <v>133</v>
      </c>
      <c r="C70" s="13" t="s">
        <v>54</v>
      </c>
      <c r="D70" s="50">
        <f>'IPF do zmian'!D70</f>
        <v>10000000</v>
      </c>
      <c r="E70" s="50">
        <f>'IPF do zmian'!E70</f>
        <v>0</v>
      </c>
      <c r="F70" s="50">
        <f>'IPF do zmian'!F70</f>
        <v>10000000</v>
      </c>
      <c r="G70" s="50">
        <f>'IPF do zmian'!G70</f>
        <v>0</v>
      </c>
      <c r="H70" s="50">
        <f>'IPF do zmian'!H70</f>
        <v>1764706</v>
      </c>
      <c r="I70" s="50">
        <f>'IPF do zmian'!I70</f>
        <v>647386</v>
      </c>
      <c r="J70" s="50">
        <f>'IPF do zmian'!J70</f>
        <v>647386</v>
      </c>
      <c r="K70" s="50">
        <f>'IPF do zmian'!K70</f>
        <v>0</v>
      </c>
      <c r="L70" s="50">
        <f>'IPF do zmian'!L70</f>
        <v>0</v>
      </c>
      <c r="M70" s="50">
        <f>'IPF do zmian'!M70</f>
        <v>0</v>
      </c>
      <c r="N70" s="50">
        <f>'IPF do zmian'!N70</f>
        <v>1117320</v>
      </c>
      <c r="O70" s="50">
        <f>'IPF do zmian'!O70</f>
        <v>11764706</v>
      </c>
      <c r="P70" s="66">
        <f>'IPF do zmian'!P70</f>
        <v>0</v>
      </c>
      <c r="Q70" s="50">
        <f>'IPF do zmian'!Q70</f>
        <v>10000000</v>
      </c>
      <c r="R70" s="50">
        <f>'IPF do zmian'!R70</f>
        <v>0</v>
      </c>
      <c r="S70" s="52">
        <f>'IPF do zmian'!S70</f>
        <v>0</v>
      </c>
      <c r="T70" s="45" t="str">
        <f>'IPF do zmian'!T70</f>
        <v>-</v>
      </c>
    </row>
    <row r="71" spans="1:20" x14ac:dyDescent="0.25">
      <c r="A71" s="11" t="s">
        <v>134</v>
      </c>
      <c r="B71" s="16"/>
      <c r="C71" s="11" t="s">
        <v>54</v>
      </c>
      <c r="D71" s="54">
        <f>'IPF do zmian'!D71</f>
        <v>174000000</v>
      </c>
      <c r="E71" s="54">
        <f>'IPF do zmian'!E71</f>
        <v>0</v>
      </c>
      <c r="F71" s="54">
        <f>'IPF do zmian'!F71</f>
        <v>0</v>
      </c>
      <c r="G71" s="54">
        <f>'IPF do zmian'!G71</f>
        <v>174000000</v>
      </c>
      <c r="H71" s="54">
        <f>'IPF do zmian'!H71</f>
        <v>30705883</v>
      </c>
      <c r="I71" s="54">
        <f>'IPF do zmian'!I71</f>
        <v>21792971</v>
      </c>
      <c r="J71" s="54">
        <f>'IPF do zmian'!J71</f>
        <v>7012264</v>
      </c>
      <c r="K71" s="54">
        <f>'IPF do zmian'!K71</f>
        <v>0</v>
      </c>
      <c r="L71" s="54">
        <f>'IPF do zmian'!L71</f>
        <v>14780707</v>
      </c>
      <c r="M71" s="54">
        <f>'IPF do zmian'!M71</f>
        <v>0</v>
      </c>
      <c r="N71" s="54">
        <f>'IPF do zmian'!N71</f>
        <v>8912912</v>
      </c>
      <c r="O71" s="54">
        <f>'IPF do zmian'!O71</f>
        <v>204705883</v>
      </c>
      <c r="P71" s="54"/>
      <c r="Q71" s="54">
        <f>'IPF do zmian'!Q71</f>
        <v>161845000</v>
      </c>
      <c r="R71" s="54">
        <f>'IPF do zmian'!R71</f>
        <v>12155000</v>
      </c>
      <c r="S71" s="49">
        <f>'IPF do zmian'!S71</f>
        <v>6.9856321839080457E-2</v>
      </c>
      <c r="T71" s="54" t="str">
        <f>'IPF do zmian'!T71</f>
        <v>-</v>
      </c>
    </row>
    <row r="72" spans="1:20" x14ac:dyDescent="0.25">
      <c r="A72" s="13" t="s">
        <v>135</v>
      </c>
      <c r="B72" s="14" t="s">
        <v>136</v>
      </c>
      <c r="C72" s="13" t="s">
        <v>54</v>
      </c>
      <c r="D72" s="50">
        <f>'IPF do zmian'!D72</f>
        <v>27990000</v>
      </c>
      <c r="E72" s="50">
        <f>'IPF do zmian'!E72</f>
        <v>0</v>
      </c>
      <c r="F72" s="50">
        <f>'IPF do zmian'!F72</f>
        <v>0</v>
      </c>
      <c r="G72" s="50">
        <f>'IPF do zmian'!G72</f>
        <v>27990000</v>
      </c>
      <c r="H72" s="50">
        <f>'IPF do zmian'!H72</f>
        <v>5792648</v>
      </c>
      <c r="I72" s="50">
        <f>'IPF do zmian'!I72</f>
        <v>0</v>
      </c>
      <c r="J72" s="50">
        <f>'IPF do zmian'!J72</f>
        <v>0</v>
      </c>
      <c r="K72" s="50">
        <f>'IPF do zmian'!K72</f>
        <v>0</v>
      </c>
      <c r="L72" s="50">
        <f>'IPF do zmian'!L72</f>
        <v>0</v>
      </c>
      <c r="M72" s="50">
        <f>'IPF do zmian'!M72</f>
        <v>0</v>
      </c>
      <c r="N72" s="50">
        <f>'IPF do zmian'!N72</f>
        <v>5792648</v>
      </c>
      <c r="O72" s="50">
        <f>'IPF do zmian'!O72</f>
        <v>33782648</v>
      </c>
      <c r="P72" s="66">
        <f>'IPF do zmian'!P72</f>
        <v>0</v>
      </c>
      <c r="Q72" s="50">
        <f>'IPF do zmian'!Q72</f>
        <v>26034722</v>
      </c>
      <c r="R72" s="50">
        <f>'IPF do zmian'!R72</f>
        <v>1955278</v>
      </c>
      <c r="S72" s="52">
        <f>'IPF do zmian'!S72</f>
        <v>6.9856305823508394E-2</v>
      </c>
      <c r="T72" s="50" t="str">
        <f>'IPF do zmian'!T72</f>
        <v>-</v>
      </c>
    </row>
    <row r="73" spans="1:20" x14ac:dyDescent="0.25">
      <c r="A73" s="13" t="s">
        <v>137</v>
      </c>
      <c r="B73" s="14" t="s">
        <v>136</v>
      </c>
      <c r="C73" s="13" t="s">
        <v>54</v>
      </c>
      <c r="D73" s="50">
        <f>'IPF do zmian'!D73</f>
        <v>3600000</v>
      </c>
      <c r="E73" s="50">
        <f>'IPF do zmian'!E73</f>
        <v>0</v>
      </c>
      <c r="F73" s="50">
        <f>'IPF do zmian'!F73</f>
        <v>0</v>
      </c>
      <c r="G73" s="50">
        <f>'IPF do zmian'!G73</f>
        <v>3600000</v>
      </c>
      <c r="H73" s="50">
        <f>'IPF do zmian'!H73</f>
        <v>635294</v>
      </c>
      <c r="I73" s="50">
        <f>'IPF do zmian'!I73</f>
        <v>0</v>
      </c>
      <c r="J73" s="50">
        <f>'IPF do zmian'!J73</f>
        <v>0</v>
      </c>
      <c r="K73" s="50">
        <f>'IPF do zmian'!K73</f>
        <v>0</v>
      </c>
      <c r="L73" s="50">
        <f>'IPF do zmian'!L73</f>
        <v>0</v>
      </c>
      <c r="M73" s="50">
        <f>'IPF do zmian'!M73</f>
        <v>0</v>
      </c>
      <c r="N73" s="50">
        <f>'IPF do zmian'!N73</f>
        <v>635294</v>
      </c>
      <c r="O73" s="50">
        <f>'IPF do zmian'!O73</f>
        <v>4235294</v>
      </c>
      <c r="P73" s="66">
        <f>'IPF do zmian'!P73</f>
        <v>0</v>
      </c>
      <c r="Q73" s="50">
        <f>'IPF do zmian'!Q73</f>
        <v>3348517</v>
      </c>
      <c r="R73" s="50">
        <f>'IPF do zmian'!R73</f>
        <v>251483</v>
      </c>
      <c r="S73" s="52">
        <f>'IPF do zmian'!S73</f>
        <v>6.9856388888888885E-2</v>
      </c>
      <c r="T73" s="50" t="str">
        <f>'IPF do zmian'!T73</f>
        <v>-</v>
      </c>
    </row>
    <row r="74" spans="1:20" x14ac:dyDescent="0.25">
      <c r="A74" s="13" t="s">
        <v>138</v>
      </c>
      <c r="B74" s="14" t="s">
        <v>136</v>
      </c>
      <c r="C74" s="13" t="s">
        <v>54</v>
      </c>
      <c r="D74" s="50">
        <f>'IPF do zmian'!D74</f>
        <v>3510000</v>
      </c>
      <c r="E74" s="50">
        <f>'IPF do zmian'!E74</f>
        <v>0</v>
      </c>
      <c r="F74" s="50">
        <f>'IPF do zmian'!F74</f>
        <v>0</v>
      </c>
      <c r="G74" s="50">
        <f>'IPF do zmian'!G74</f>
        <v>3510000</v>
      </c>
      <c r="H74" s="50">
        <f>'IPF do zmian'!H74</f>
        <v>619412</v>
      </c>
      <c r="I74" s="50">
        <f>'IPF do zmian'!I74</f>
        <v>0</v>
      </c>
      <c r="J74" s="50">
        <f>'IPF do zmian'!J74</f>
        <v>0</v>
      </c>
      <c r="K74" s="50">
        <f>'IPF do zmian'!K74</f>
        <v>0</v>
      </c>
      <c r="L74" s="50">
        <f>'IPF do zmian'!L74</f>
        <v>0</v>
      </c>
      <c r="M74" s="50">
        <f>'IPF do zmian'!M74</f>
        <v>0</v>
      </c>
      <c r="N74" s="50">
        <f>'IPF do zmian'!N74</f>
        <v>619412</v>
      </c>
      <c r="O74" s="50">
        <f>'IPF do zmian'!O74</f>
        <v>4129412</v>
      </c>
      <c r="P74" s="66">
        <f>'IPF do zmian'!P74</f>
        <v>0</v>
      </c>
      <c r="Q74" s="50">
        <f>'IPF do zmian'!Q74</f>
        <v>3264804</v>
      </c>
      <c r="R74" s="50">
        <f>'IPF do zmian'!R74</f>
        <v>245196</v>
      </c>
      <c r="S74" s="52">
        <f>'IPF do zmian'!S74</f>
        <v>6.9856410256410262E-2</v>
      </c>
      <c r="T74" s="50" t="str">
        <f>'IPF do zmian'!T74</f>
        <v>-</v>
      </c>
    </row>
    <row r="75" spans="1:20" x14ac:dyDescent="0.25">
      <c r="A75" s="13" t="s">
        <v>139</v>
      </c>
      <c r="B75" s="14" t="s">
        <v>140</v>
      </c>
      <c r="C75" s="13" t="s">
        <v>54</v>
      </c>
      <c r="D75" s="50">
        <f>'IPF do zmian'!D75</f>
        <v>18000000</v>
      </c>
      <c r="E75" s="50">
        <f>'IPF do zmian'!E75</f>
        <v>0</v>
      </c>
      <c r="F75" s="50">
        <f>'IPF do zmian'!F75</f>
        <v>0</v>
      </c>
      <c r="G75" s="50">
        <f>'IPF do zmian'!G75</f>
        <v>18000000</v>
      </c>
      <c r="H75" s="50">
        <f>'IPF do zmian'!H75</f>
        <v>3176470</v>
      </c>
      <c r="I75" s="50">
        <f>'IPF do zmian'!I75</f>
        <v>3176470</v>
      </c>
      <c r="J75" s="50">
        <f>'IPF do zmian'!J75</f>
        <v>941176</v>
      </c>
      <c r="K75" s="50">
        <f>'IPF do zmian'!K75</f>
        <v>0</v>
      </c>
      <c r="L75" s="50">
        <f>'IPF do zmian'!L75</f>
        <v>2235294</v>
      </c>
      <c r="M75" s="50">
        <f>'IPF do zmian'!M75</f>
        <v>0</v>
      </c>
      <c r="N75" s="50">
        <f>'IPF do zmian'!N75</f>
        <v>0</v>
      </c>
      <c r="O75" s="50">
        <f>'IPF do zmian'!O75</f>
        <v>21176470</v>
      </c>
      <c r="P75" s="66">
        <f>'IPF do zmian'!P75</f>
        <v>0</v>
      </c>
      <c r="Q75" s="50">
        <f>'IPF do zmian'!Q75</f>
        <v>16742586</v>
      </c>
      <c r="R75" s="50">
        <f>'IPF do zmian'!R75</f>
        <v>1257414</v>
      </c>
      <c r="S75" s="52">
        <f>'IPF do zmian'!S75</f>
        <v>6.985633333333334E-2</v>
      </c>
      <c r="T75" s="50" t="str">
        <f>'IPF do zmian'!T75</f>
        <v>-</v>
      </c>
    </row>
    <row r="76" spans="1:20" x14ac:dyDescent="0.25">
      <c r="A76" s="13" t="s">
        <v>141</v>
      </c>
      <c r="B76" s="14" t="s">
        <v>142</v>
      </c>
      <c r="C76" s="13" t="s">
        <v>54</v>
      </c>
      <c r="D76" s="50">
        <f>'IPF do zmian'!D76</f>
        <v>87000000</v>
      </c>
      <c r="E76" s="50">
        <f>'IPF do zmian'!E76</f>
        <v>0</v>
      </c>
      <c r="F76" s="50">
        <f>'IPF do zmian'!F76</f>
        <v>0</v>
      </c>
      <c r="G76" s="50">
        <f>'IPF do zmian'!G76</f>
        <v>87000000</v>
      </c>
      <c r="H76" s="50">
        <f>'IPF do zmian'!H76</f>
        <v>15172941</v>
      </c>
      <c r="I76" s="50">
        <f>'IPF do zmian'!I76</f>
        <v>15151207</v>
      </c>
      <c r="J76" s="50">
        <f>'IPF do zmian'!J76</f>
        <v>2605794</v>
      </c>
      <c r="K76" s="50">
        <f>'IPF do zmian'!K76</f>
        <v>0</v>
      </c>
      <c r="L76" s="50">
        <f>'IPF do zmian'!L76</f>
        <v>12545413</v>
      </c>
      <c r="M76" s="50">
        <f>'IPF do zmian'!M76</f>
        <v>0</v>
      </c>
      <c r="N76" s="50">
        <f>'IPF do zmian'!N76</f>
        <v>21734</v>
      </c>
      <c r="O76" s="50">
        <f>'IPF do zmian'!O76</f>
        <v>102172941</v>
      </c>
      <c r="P76" s="66">
        <f>'IPF do zmian'!P76</f>
        <v>0.1</v>
      </c>
      <c r="Q76" s="50">
        <f>'IPF do zmian'!Q76</f>
        <v>80922500</v>
      </c>
      <c r="R76" s="50">
        <f>'IPF do zmian'!R76</f>
        <v>6077500</v>
      </c>
      <c r="S76" s="52">
        <f>'IPF do zmian'!S76</f>
        <v>6.9856321839080457E-2</v>
      </c>
      <c r="T76" s="50" t="str">
        <f>'IPF do zmian'!T76</f>
        <v>-</v>
      </c>
    </row>
    <row r="77" spans="1:20" x14ac:dyDescent="0.25">
      <c r="A77" s="13" t="s">
        <v>143</v>
      </c>
      <c r="B77" s="14" t="s">
        <v>144</v>
      </c>
      <c r="C77" s="13" t="s">
        <v>54</v>
      </c>
      <c r="D77" s="50">
        <f>'IPF do zmian'!D77</f>
        <v>21900000</v>
      </c>
      <c r="E77" s="50">
        <f>'IPF do zmian'!E77</f>
        <v>0</v>
      </c>
      <c r="F77" s="50">
        <f>'IPF do zmian'!F77</f>
        <v>0</v>
      </c>
      <c r="G77" s="50">
        <f>'IPF do zmian'!G77</f>
        <v>21900000</v>
      </c>
      <c r="H77" s="50">
        <f>'IPF do zmian'!H77</f>
        <v>3851471</v>
      </c>
      <c r="I77" s="50">
        <f>'IPF do zmian'!I77</f>
        <v>2567647</v>
      </c>
      <c r="J77" s="50">
        <f>'IPF do zmian'!J77</f>
        <v>2567647</v>
      </c>
      <c r="K77" s="50">
        <f>'IPF do zmian'!K77</f>
        <v>0</v>
      </c>
      <c r="L77" s="50">
        <f>'IPF do zmian'!L77</f>
        <v>0</v>
      </c>
      <c r="M77" s="50">
        <f>'IPF do zmian'!M77</f>
        <v>0</v>
      </c>
      <c r="N77" s="50">
        <f>'IPF do zmian'!N77</f>
        <v>1283824</v>
      </c>
      <c r="O77" s="50">
        <f>'IPF do zmian'!O77</f>
        <v>25751471</v>
      </c>
      <c r="P77" s="66">
        <f>'IPF do zmian'!P77</f>
        <v>0.2</v>
      </c>
      <c r="Q77" s="50">
        <f>'IPF do zmian'!Q77</f>
        <v>20370147</v>
      </c>
      <c r="R77" s="50">
        <f>'IPF do zmian'!R77</f>
        <v>1529853</v>
      </c>
      <c r="S77" s="52">
        <f>'IPF do zmian'!S77</f>
        <v>6.9856301369863011E-2</v>
      </c>
      <c r="T77" s="50" t="str">
        <f>'IPF do zmian'!T77</f>
        <v>-</v>
      </c>
    </row>
    <row r="78" spans="1:20" x14ac:dyDescent="0.25">
      <c r="A78" s="13" t="s">
        <v>145</v>
      </c>
      <c r="B78" s="14" t="s">
        <v>144</v>
      </c>
      <c r="C78" s="13" t="s">
        <v>54</v>
      </c>
      <c r="D78" s="50">
        <f>'IPF do zmian'!D78</f>
        <v>5000000</v>
      </c>
      <c r="E78" s="50">
        <f>'IPF do zmian'!E78</f>
        <v>0</v>
      </c>
      <c r="F78" s="50">
        <f>'IPF do zmian'!F78</f>
        <v>0</v>
      </c>
      <c r="G78" s="50">
        <f>'IPF do zmian'!G78</f>
        <v>5000000</v>
      </c>
      <c r="H78" s="50">
        <f>'IPF do zmian'!H78</f>
        <v>222353</v>
      </c>
      <c r="I78" s="50">
        <f>'IPF do zmian'!I78</f>
        <v>74118</v>
      </c>
      <c r="J78" s="50">
        <f>'IPF do zmian'!J78</f>
        <v>74118</v>
      </c>
      <c r="K78" s="50">
        <f>'IPF do zmian'!K78</f>
        <v>0</v>
      </c>
      <c r="L78" s="50">
        <f>'IPF do zmian'!L78</f>
        <v>0</v>
      </c>
      <c r="M78" s="50">
        <f>'IPF do zmian'!M78</f>
        <v>0</v>
      </c>
      <c r="N78" s="50">
        <f>'IPF do zmian'!N78</f>
        <v>148235</v>
      </c>
      <c r="O78" s="50">
        <f>'IPF do zmian'!O78</f>
        <v>5222353</v>
      </c>
      <c r="P78" s="66">
        <f>'IPF do zmian'!P78</f>
        <v>0.1</v>
      </c>
      <c r="Q78" s="50">
        <f>'IPF do zmian'!Q78</f>
        <v>4650718</v>
      </c>
      <c r="R78" s="50">
        <f>'IPF do zmian'!R78</f>
        <v>349282</v>
      </c>
      <c r="S78" s="52">
        <f>'IPF do zmian'!S78</f>
        <v>6.9856399999999999E-2</v>
      </c>
      <c r="T78" s="50" t="str">
        <f>'IPF do zmian'!T78</f>
        <v>-</v>
      </c>
    </row>
    <row r="79" spans="1:20" x14ac:dyDescent="0.25">
      <c r="A79" s="17" t="s">
        <v>146</v>
      </c>
      <c r="B79" s="18" t="s">
        <v>147</v>
      </c>
      <c r="C79" s="17" t="s">
        <v>54</v>
      </c>
      <c r="D79" s="50">
        <f>'IPF do zmian'!D79</f>
        <v>7000000</v>
      </c>
      <c r="E79" s="50">
        <f>'IPF do zmian'!E79</f>
        <v>0</v>
      </c>
      <c r="F79" s="50">
        <f>'IPF do zmian'!F79</f>
        <v>0</v>
      </c>
      <c r="G79" s="50">
        <f>'IPF do zmian'!G79</f>
        <v>7000000</v>
      </c>
      <c r="H79" s="50">
        <f>'IPF do zmian'!H79</f>
        <v>1235294</v>
      </c>
      <c r="I79" s="50">
        <f>'IPF do zmian'!I79</f>
        <v>823529</v>
      </c>
      <c r="J79" s="50">
        <f>'IPF do zmian'!J79</f>
        <v>823529</v>
      </c>
      <c r="K79" s="50">
        <f>'IPF do zmian'!K79</f>
        <v>0</v>
      </c>
      <c r="L79" s="50">
        <f>'IPF do zmian'!L79</f>
        <v>0</v>
      </c>
      <c r="M79" s="50">
        <f>'IPF do zmian'!M79</f>
        <v>0</v>
      </c>
      <c r="N79" s="50">
        <f>'IPF do zmian'!N79</f>
        <v>411765</v>
      </c>
      <c r="O79" s="50">
        <f>'IPF do zmian'!O79</f>
        <v>8235294</v>
      </c>
      <c r="P79" s="66">
        <f>'IPF do zmian'!P79</f>
        <v>0.1</v>
      </c>
      <c r="Q79" s="50">
        <f>'IPF do zmian'!Q79</f>
        <v>6511006</v>
      </c>
      <c r="R79" s="50">
        <f>'IPF do zmian'!R79</f>
        <v>488994</v>
      </c>
      <c r="S79" s="52">
        <f>'IPF do zmian'!S79</f>
        <v>6.9856285714285718E-2</v>
      </c>
      <c r="T79" s="50" t="str">
        <f>'IPF do zmian'!T79</f>
        <v>-</v>
      </c>
    </row>
    <row r="80" spans="1:20" x14ac:dyDescent="0.25">
      <c r="A80" s="11" t="s">
        <v>148</v>
      </c>
      <c r="B80" s="16"/>
      <c r="C80" s="11" t="s">
        <v>54</v>
      </c>
      <c r="D80" s="54">
        <f>'IPF do zmian'!D80</f>
        <v>106180000</v>
      </c>
      <c r="E80" s="54">
        <f>'IPF do zmian'!E80</f>
        <v>0</v>
      </c>
      <c r="F80" s="54">
        <f>'IPF do zmian'!F80</f>
        <v>0</v>
      </c>
      <c r="G80" s="54">
        <f>'IPF do zmian'!G80</f>
        <v>106180000</v>
      </c>
      <c r="H80" s="54">
        <f>'IPF do zmian'!H80</f>
        <v>18737648</v>
      </c>
      <c r="I80" s="54">
        <f>'IPF do zmian'!I80</f>
        <v>12635462</v>
      </c>
      <c r="J80" s="54">
        <f>'IPF do zmian'!J80</f>
        <v>9849404</v>
      </c>
      <c r="K80" s="54">
        <f>'IPF do zmian'!K80</f>
        <v>250539</v>
      </c>
      <c r="L80" s="54">
        <f>'IPF do zmian'!L80</f>
        <v>0</v>
      </c>
      <c r="M80" s="54">
        <f>'IPF do zmian'!M80</f>
        <v>2535519</v>
      </c>
      <c r="N80" s="54">
        <f>'IPF do zmian'!N80</f>
        <v>6102186</v>
      </c>
      <c r="O80" s="54">
        <f>'IPF do zmian'!O80</f>
        <v>124917648</v>
      </c>
      <c r="P80" s="54"/>
      <c r="Q80" s="54">
        <f>'IPF do zmian'!Q80</f>
        <v>98747400</v>
      </c>
      <c r="R80" s="54">
        <f>'IPF do zmian'!R80</f>
        <v>7432600</v>
      </c>
      <c r="S80" s="49">
        <f>'IPF do zmian'!S80</f>
        <v>7.0000000000000007E-2</v>
      </c>
      <c r="T80" s="54" t="str">
        <f>'IPF do zmian'!T80</f>
        <v>-</v>
      </c>
    </row>
    <row r="81" spans="1:20" x14ac:dyDescent="0.25">
      <c r="A81" s="26" t="s">
        <v>149</v>
      </c>
      <c r="B81" s="27" t="s">
        <v>150</v>
      </c>
      <c r="C81" s="26" t="s">
        <v>54</v>
      </c>
      <c r="D81" s="50">
        <f>'IPF do zmian'!D81</f>
        <v>37830000</v>
      </c>
      <c r="E81" s="50">
        <f>'IPF do zmian'!E81</f>
        <v>0</v>
      </c>
      <c r="F81" s="50">
        <f>'IPF do zmian'!F81</f>
        <v>0</v>
      </c>
      <c r="G81" s="50">
        <f>'IPF do zmian'!G81</f>
        <v>37830000</v>
      </c>
      <c r="H81" s="50">
        <f>'IPF do zmian'!H81</f>
        <v>7562648</v>
      </c>
      <c r="I81" s="50">
        <f>'IPF do zmian'!I81</f>
        <v>4788931</v>
      </c>
      <c r="J81" s="50">
        <f>'IPF do zmian'!J81</f>
        <v>3253412</v>
      </c>
      <c r="K81" s="50">
        <f>'IPF do zmian'!K81</f>
        <v>0</v>
      </c>
      <c r="L81" s="50">
        <f>'IPF do zmian'!L81</f>
        <v>0</v>
      </c>
      <c r="M81" s="50">
        <f>'IPF do zmian'!M81</f>
        <v>1535519</v>
      </c>
      <c r="N81" s="50">
        <f>'IPF do zmian'!N81</f>
        <v>2773717</v>
      </c>
      <c r="O81" s="50">
        <f>'IPF do zmian'!O81</f>
        <v>45392648</v>
      </c>
      <c r="P81" s="66">
        <f>'IPF do zmian'!P81</f>
        <v>0.2</v>
      </c>
      <c r="Q81" s="50">
        <f>'IPF do zmian'!Q81</f>
        <v>30397400</v>
      </c>
      <c r="R81" s="50">
        <f>'IPF do zmian'!R81</f>
        <v>7432600</v>
      </c>
      <c r="S81" s="52">
        <f>'IPF do zmian'!S81</f>
        <v>0.19647369812318266</v>
      </c>
      <c r="T81" s="45" t="str">
        <f>'IPF do zmian'!T81</f>
        <v>-</v>
      </c>
    </row>
    <row r="82" spans="1:20" x14ac:dyDescent="0.25">
      <c r="A82" s="28" t="s">
        <v>151</v>
      </c>
      <c r="B82" s="29" t="s">
        <v>150</v>
      </c>
      <c r="C82" s="28" t="s">
        <v>54</v>
      </c>
      <c r="D82" s="50">
        <f>'IPF do zmian'!D82</f>
        <v>12850000</v>
      </c>
      <c r="E82" s="50">
        <f>'IPF do zmian'!E82</f>
        <v>0</v>
      </c>
      <c r="F82" s="50">
        <f>'IPF do zmian'!F82</f>
        <v>0</v>
      </c>
      <c r="G82" s="50">
        <f>'IPF do zmian'!G82</f>
        <v>12850000</v>
      </c>
      <c r="H82" s="50">
        <f>'IPF do zmian'!H82</f>
        <v>2267647</v>
      </c>
      <c r="I82" s="50">
        <f>'IPF do zmian'!I82</f>
        <v>1511765</v>
      </c>
      <c r="J82" s="50">
        <f>'IPF do zmian'!J82</f>
        <v>1511765</v>
      </c>
      <c r="K82" s="50">
        <f>'IPF do zmian'!K82</f>
        <v>0</v>
      </c>
      <c r="L82" s="50">
        <f>'IPF do zmian'!L82</f>
        <v>0</v>
      </c>
      <c r="M82" s="50">
        <f>'IPF do zmian'!M82</f>
        <v>0</v>
      </c>
      <c r="N82" s="50">
        <f>'IPF do zmian'!N82</f>
        <v>755882</v>
      </c>
      <c r="O82" s="50">
        <f>'IPF do zmian'!O82</f>
        <v>15117647</v>
      </c>
      <c r="P82" s="66">
        <f>'IPF do zmian'!P82</f>
        <v>0.2</v>
      </c>
      <c r="Q82" s="50">
        <f>'IPF do zmian'!Q82</f>
        <v>12850000</v>
      </c>
      <c r="R82" s="50">
        <f>'IPF do zmian'!R82</f>
        <v>0</v>
      </c>
      <c r="S82" s="52">
        <f>'IPF do zmian'!S82</f>
        <v>0</v>
      </c>
      <c r="T82" s="45" t="str">
        <f>'IPF do zmian'!T82</f>
        <v>-</v>
      </c>
    </row>
    <row r="83" spans="1:20" x14ac:dyDescent="0.25">
      <c r="A83" s="28" t="s">
        <v>152</v>
      </c>
      <c r="B83" s="29" t="s">
        <v>153</v>
      </c>
      <c r="C83" s="28" t="s">
        <v>54</v>
      </c>
      <c r="D83" s="50">
        <f>'IPF do zmian'!D83</f>
        <v>17280281</v>
      </c>
      <c r="E83" s="50">
        <f>'IPF do zmian'!E83</f>
        <v>0</v>
      </c>
      <c r="F83" s="50">
        <f>'IPF do zmian'!F83</f>
        <v>0</v>
      </c>
      <c r="G83" s="50">
        <f>'IPF do zmian'!G83</f>
        <v>17280281</v>
      </c>
      <c r="H83" s="50">
        <f>'IPF do zmian'!H83</f>
        <v>3049461</v>
      </c>
      <c r="I83" s="50">
        <f>'IPF do zmian'!I83</f>
        <v>2078857</v>
      </c>
      <c r="J83" s="50">
        <f>'IPF do zmian'!J83</f>
        <v>2078857</v>
      </c>
      <c r="K83" s="50">
        <f>'IPF do zmian'!K83</f>
        <v>0</v>
      </c>
      <c r="L83" s="50">
        <f>'IPF do zmian'!L83</f>
        <v>0</v>
      </c>
      <c r="M83" s="50">
        <f>'IPF do zmian'!M83</f>
        <v>0</v>
      </c>
      <c r="N83" s="50">
        <f>'IPF do zmian'!N83</f>
        <v>970604</v>
      </c>
      <c r="O83" s="50">
        <f>'IPF do zmian'!O83</f>
        <v>20329742</v>
      </c>
      <c r="P83" s="66">
        <f>'IPF do zmian'!P83</f>
        <v>0.1</v>
      </c>
      <c r="Q83" s="50">
        <f>'IPF do zmian'!Q83</f>
        <v>17280281</v>
      </c>
      <c r="R83" s="50">
        <f>'IPF do zmian'!R83</f>
        <v>0</v>
      </c>
      <c r="S83" s="52">
        <f>'IPF do zmian'!S83</f>
        <v>0</v>
      </c>
      <c r="T83" s="45" t="str">
        <f>'IPF do zmian'!T83</f>
        <v>-</v>
      </c>
    </row>
    <row r="84" spans="1:20" x14ac:dyDescent="0.25">
      <c r="A84" s="28" t="s">
        <v>154</v>
      </c>
      <c r="B84" s="29" t="s">
        <v>153</v>
      </c>
      <c r="C84" s="28" t="s">
        <v>54</v>
      </c>
      <c r="D84" s="50">
        <f>'IPF do zmian'!D84</f>
        <v>1300000</v>
      </c>
      <c r="E84" s="50">
        <f>'IPF do zmian'!E84</f>
        <v>0</v>
      </c>
      <c r="F84" s="50">
        <f>'IPF do zmian'!F84</f>
        <v>0</v>
      </c>
      <c r="G84" s="50">
        <f>'IPF do zmian'!G84</f>
        <v>1300000</v>
      </c>
      <c r="H84" s="50">
        <f>'IPF do zmian'!H84</f>
        <v>229412</v>
      </c>
      <c r="I84" s="50">
        <f>'IPF do zmian'!I84</f>
        <v>107059</v>
      </c>
      <c r="J84" s="50">
        <f>'IPF do zmian'!J84</f>
        <v>107059</v>
      </c>
      <c r="K84" s="50">
        <f>'IPF do zmian'!K84</f>
        <v>0</v>
      </c>
      <c r="L84" s="50">
        <f>'IPF do zmian'!L84</f>
        <v>0</v>
      </c>
      <c r="M84" s="50">
        <f>'IPF do zmian'!M84</f>
        <v>0</v>
      </c>
      <c r="N84" s="50">
        <f>'IPF do zmian'!N84</f>
        <v>122353</v>
      </c>
      <c r="O84" s="50">
        <f>'IPF do zmian'!O84</f>
        <v>1529412</v>
      </c>
      <c r="P84" s="66">
        <f>'IPF do zmian'!P84</f>
        <v>0.1</v>
      </c>
      <c r="Q84" s="50">
        <f>'IPF do zmian'!Q84</f>
        <v>1300000</v>
      </c>
      <c r="R84" s="50">
        <f>'IPF do zmian'!R84</f>
        <v>0</v>
      </c>
      <c r="S84" s="52">
        <f>'IPF do zmian'!S84</f>
        <v>0</v>
      </c>
      <c r="T84" s="45" t="str">
        <f>'IPF do zmian'!T84</f>
        <v>-</v>
      </c>
    </row>
    <row r="85" spans="1:20" x14ac:dyDescent="0.25">
      <c r="A85" s="28" t="s">
        <v>155</v>
      </c>
      <c r="B85" s="29" t="s">
        <v>153</v>
      </c>
      <c r="C85" s="28" t="s">
        <v>54</v>
      </c>
      <c r="D85" s="50">
        <f>'IPF do zmian'!D85</f>
        <v>1419719</v>
      </c>
      <c r="E85" s="50">
        <f>'IPF do zmian'!E85</f>
        <v>0</v>
      </c>
      <c r="F85" s="50">
        <f>'IPF do zmian'!F85</f>
        <v>0</v>
      </c>
      <c r="G85" s="50">
        <f>'IPF do zmian'!G85</f>
        <v>1419719</v>
      </c>
      <c r="H85" s="50">
        <f>'IPF do zmian'!H85</f>
        <v>250539</v>
      </c>
      <c r="I85" s="50">
        <f>'IPF do zmian'!I85</f>
        <v>250539</v>
      </c>
      <c r="J85" s="50">
        <f>'IPF do zmian'!J85</f>
        <v>0</v>
      </c>
      <c r="K85" s="50">
        <f>'IPF do zmian'!K85</f>
        <v>250539</v>
      </c>
      <c r="L85" s="50">
        <f>'IPF do zmian'!L85</f>
        <v>0</v>
      </c>
      <c r="M85" s="50">
        <f>'IPF do zmian'!M85</f>
        <v>0</v>
      </c>
      <c r="N85" s="50">
        <f>'IPF do zmian'!N85</f>
        <v>0</v>
      </c>
      <c r="O85" s="50">
        <f>'IPF do zmian'!O85</f>
        <v>1670258</v>
      </c>
      <c r="P85" s="66">
        <f>'IPF do zmian'!P85</f>
        <v>0</v>
      </c>
      <c r="Q85" s="50">
        <f>'IPF do zmian'!Q85</f>
        <v>1419719</v>
      </c>
      <c r="R85" s="50">
        <f>'IPF do zmian'!R85</f>
        <v>0</v>
      </c>
      <c r="S85" s="52">
        <f>'IPF do zmian'!S85</f>
        <v>0</v>
      </c>
      <c r="T85" s="45" t="str">
        <f>'IPF do zmian'!T85</f>
        <v>-</v>
      </c>
    </row>
    <row r="86" spans="1:20" x14ac:dyDescent="0.25">
      <c r="A86" s="30" t="s">
        <v>156</v>
      </c>
      <c r="B86" s="31" t="s">
        <v>157</v>
      </c>
      <c r="C86" s="30" t="s">
        <v>54</v>
      </c>
      <c r="D86" s="50">
        <f>'IPF do zmian'!D86</f>
        <v>27900000</v>
      </c>
      <c r="E86" s="50">
        <f>'IPF do zmian'!E86</f>
        <v>0</v>
      </c>
      <c r="F86" s="50">
        <f>'IPF do zmian'!F86</f>
        <v>0</v>
      </c>
      <c r="G86" s="50">
        <f>'IPF do zmian'!G86</f>
        <v>27900000</v>
      </c>
      <c r="H86" s="50">
        <f>'IPF do zmian'!H86</f>
        <v>4488643</v>
      </c>
      <c r="I86" s="50">
        <f>'IPF do zmian'!I86</f>
        <v>3898311</v>
      </c>
      <c r="J86" s="50">
        <f>'IPF do zmian'!J86</f>
        <v>2898311</v>
      </c>
      <c r="K86" s="50">
        <f>'IPF do zmian'!K86</f>
        <v>0</v>
      </c>
      <c r="L86" s="50">
        <f>'IPF do zmian'!L86</f>
        <v>0</v>
      </c>
      <c r="M86" s="50">
        <f>'IPF do zmian'!M86</f>
        <v>1000000</v>
      </c>
      <c r="N86" s="50">
        <f>'IPF do zmian'!N86</f>
        <v>590332</v>
      </c>
      <c r="O86" s="50">
        <f>'IPF do zmian'!O86</f>
        <v>32388643</v>
      </c>
      <c r="P86" s="66">
        <f>'IPF do zmian'!P86</f>
        <v>0.2</v>
      </c>
      <c r="Q86" s="50">
        <f>'IPF do zmian'!Q86</f>
        <v>27900000</v>
      </c>
      <c r="R86" s="50">
        <f>'IPF do zmian'!R86</f>
        <v>0</v>
      </c>
      <c r="S86" s="52">
        <f>'IPF do zmian'!S86</f>
        <v>0</v>
      </c>
      <c r="T86" s="45" t="str">
        <f>'IPF do zmian'!T86</f>
        <v>-</v>
      </c>
    </row>
    <row r="87" spans="1:20" x14ac:dyDescent="0.25">
      <c r="A87" s="30" t="s">
        <v>158</v>
      </c>
      <c r="B87" s="31" t="s">
        <v>157</v>
      </c>
      <c r="C87" s="30" t="s">
        <v>54</v>
      </c>
      <c r="D87" s="50">
        <f>'IPF do zmian'!D87</f>
        <v>7600000</v>
      </c>
      <c r="E87" s="50">
        <f>'IPF do zmian'!E87</f>
        <v>0</v>
      </c>
      <c r="F87" s="50">
        <f>'IPF do zmian'!F87</f>
        <v>0</v>
      </c>
      <c r="G87" s="50">
        <f>'IPF do zmian'!G87</f>
        <v>7600000</v>
      </c>
      <c r="H87" s="50">
        <f>'IPF do zmian'!H87</f>
        <v>889298</v>
      </c>
      <c r="I87" s="50">
        <f>'IPF do zmian'!I87</f>
        <v>0</v>
      </c>
      <c r="J87" s="50">
        <f>'IPF do zmian'!J87</f>
        <v>0</v>
      </c>
      <c r="K87" s="50">
        <f>'IPF do zmian'!K87</f>
        <v>0</v>
      </c>
      <c r="L87" s="50">
        <f>'IPF do zmian'!L87</f>
        <v>0</v>
      </c>
      <c r="M87" s="50">
        <f>'IPF do zmian'!M87</f>
        <v>0</v>
      </c>
      <c r="N87" s="50">
        <f>'IPF do zmian'!N87</f>
        <v>889298</v>
      </c>
      <c r="O87" s="50">
        <f>'IPF do zmian'!O87</f>
        <v>8489298</v>
      </c>
      <c r="P87" s="66">
        <f>'IPF do zmian'!P87</f>
        <v>0.1</v>
      </c>
      <c r="Q87" s="50">
        <f>'IPF do zmian'!Q87</f>
        <v>7600000</v>
      </c>
      <c r="R87" s="50">
        <f>'IPF do zmian'!R87</f>
        <v>0</v>
      </c>
      <c r="S87" s="52">
        <f>'IPF do zmian'!S87</f>
        <v>0</v>
      </c>
      <c r="T87" s="45" t="str">
        <f>'IPF do zmian'!T87</f>
        <v>-</v>
      </c>
    </row>
    <row r="88" spans="1:20" x14ac:dyDescent="0.25">
      <c r="A88" s="24" t="s">
        <v>159</v>
      </c>
      <c r="B88" s="25"/>
      <c r="C88" s="24" t="s">
        <v>54</v>
      </c>
      <c r="D88" s="54">
        <f>'IPF do zmian'!D88</f>
        <v>106191295</v>
      </c>
      <c r="E88" s="54">
        <f>'IPF do zmian'!E88</f>
        <v>0</v>
      </c>
      <c r="F88" s="54">
        <f>'IPF do zmian'!F88</f>
        <v>0</v>
      </c>
      <c r="G88" s="54">
        <f>'IPF do zmian'!G88</f>
        <v>106191295</v>
      </c>
      <c r="H88" s="54">
        <f>'IPF do zmian'!H88</f>
        <v>18739641</v>
      </c>
      <c r="I88" s="54">
        <f>'IPF do zmian'!I88</f>
        <v>13348854</v>
      </c>
      <c r="J88" s="54">
        <f>'IPF do zmian'!J88</f>
        <v>5311393</v>
      </c>
      <c r="K88" s="54">
        <f>'IPF do zmian'!K88</f>
        <v>0</v>
      </c>
      <c r="L88" s="54">
        <f>'IPF do zmian'!L88</f>
        <v>0</v>
      </c>
      <c r="M88" s="54">
        <f>'IPF do zmian'!M88</f>
        <v>8037461</v>
      </c>
      <c r="N88" s="54">
        <f>'IPF do zmian'!N88</f>
        <v>5390787</v>
      </c>
      <c r="O88" s="54">
        <f>'IPF do zmian'!O88</f>
        <v>124930936</v>
      </c>
      <c r="P88" s="54">
        <f>'IPF do zmian'!P88</f>
        <v>0</v>
      </c>
      <c r="Q88" s="54">
        <f>'IPF do zmian'!Q88</f>
        <v>98753643</v>
      </c>
      <c r="R88" s="54">
        <f>'IPF do zmian'!R88</f>
        <v>7437652</v>
      </c>
      <c r="S88" s="49">
        <f>'IPF do zmian'!S88</f>
        <v>7.0040128995507586E-2</v>
      </c>
      <c r="T88" s="54" t="str">
        <f>'IPF do zmian'!T88</f>
        <v>-</v>
      </c>
    </row>
    <row r="89" spans="1:20" x14ac:dyDescent="0.25">
      <c r="A89" s="30" t="s">
        <v>160</v>
      </c>
      <c r="B89" s="31" t="s">
        <v>161</v>
      </c>
      <c r="C89" s="30" t="s">
        <v>54</v>
      </c>
      <c r="D89" s="50">
        <f>'IPF do zmian'!D89</f>
        <v>20483230</v>
      </c>
      <c r="E89" s="50">
        <f>'IPF do zmian'!E89</f>
        <v>0</v>
      </c>
      <c r="F89" s="50">
        <f>'IPF do zmian'!F89</f>
        <v>0</v>
      </c>
      <c r="G89" s="50">
        <f>'IPF do zmian'!G89</f>
        <v>20483230</v>
      </c>
      <c r="H89" s="50">
        <f>'IPF do zmian'!H89</f>
        <v>1849982</v>
      </c>
      <c r="I89" s="50">
        <f>'IPF do zmian'!I89</f>
        <v>0</v>
      </c>
      <c r="J89" s="50">
        <f>'IPF do zmian'!J89</f>
        <v>0</v>
      </c>
      <c r="K89" s="50">
        <f>'IPF do zmian'!K89</f>
        <v>0</v>
      </c>
      <c r="L89" s="50">
        <f>'IPF do zmian'!L89</f>
        <v>0</v>
      </c>
      <c r="M89" s="50">
        <f>'IPF do zmian'!M89</f>
        <v>0</v>
      </c>
      <c r="N89" s="50">
        <f>'IPF do zmian'!N89</f>
        <v>1849982</v>
      </c>
      <c r="O89" s="50">
        <f>'IPF do zmian'!O89</f>
        <v>22333212</v>
      </c>
      <c r="P89" s="66">
        <f>'IPF do zmian'!P89</f>
        <v>0.1</v>
      </c>
      <c r="Q89" s="50">
        <f>'IPF do zmian'!Q89</f>
        <v>20483230</v>
      </c>
      <c r="R89" s="50">
        <f>'IPF do zmian'!R89</f>
        <v>0</v>
      </c>
      <c r="S89" s="52">
        <f>'IPF do zmian'!S89</f>
        <v>0</v>
      </c>
      <c r="T89" s="50" t="str">
        <f>'IPF do zmian'!T89</f>
        <v>-</v>
      </c>
    </row>
    <row r="90" spans="1:20" x14ac:dyDescent="0.25">
      <c r="A90" s="30" t="s">
        <v>162</v>
      </c>
      <c r="B90" s="31" t="s">
        <v>161</v>
      </c>
      <c r="C90" s="30" t="s">
        <v>54</v>
      </c>
      <c r="D90" s="50">
        <f>'IPF do zmian'!D90</f>
        <v>3931770</v>
      </c>
      <c r="E90" s="50">
        <f>'IPF do zmian'!E90</f>
        <v>0</v>
      </c>
      <c r="F90" s="50">
        <f>'IPF do zmian'!F90</f>
        <v>0</v>
      </c>
      <c r="G90" s="50">
        <f>'IPF do zmian'!G90</f>
        <v>3931770</v>
      </c>
      <c r="H90" s="50">
        <f>'IPF do zmian'!H90</f>
        <v>693842</v>
      </c>
      <c r="I90" s="50">
        <f>'IPF do zmian'!I90</f>
        <v>693842</v>
      </c>
      <c r="J90" s="50">
        <f>'IPF do zmian'!J90</f>
        <v>231339</v>
      </c>
      <c r="K90" s="50">
        <f>'IPF do zmian'!K90</f>
        <v>0</v>
      </c>
      <c r="L90" s="50">
        <f>'IPF do zmian'!L90</f>
        <v>0</v>
      </c>
      <c r="M90" s="50">
        <f>'IPF do zmian'!M90</f>
        <v>462503</v>
      </c>
      <c r="N90" s="50">
        <f>'IPF do zmian'!N90</f>
        <v>0</v>
      </c>
      <c r="O90" s="50">
        <f>'IPF do zmian'!O90</f>
        <v>4625612</v>
      </c>
      <c r="P90" s="66">
        <f>'IPF do zmian'!P90</f>
        <v>0.1</v>
      </c>
      <c r="Q90" s="50">
        <f>'IPF do zmian'!Q90</f>
        <v>3931770</v>
      </c>
      <c r="R90" s="50">
        <f>'IPF do zmian'!R90</f>
        <v>0</v>
      </c>
      <c r="S90" s="52">
        <f>'IPF do zmian'!S90</f>
        <v>0</v>
      </c>
      <c r="T90" s="50" t="str">
        <f>'IPF do zmian'!T90</f>
        <v>-</v>
      </c>
    </row>
    <row r="91" spans="1:20" x14ac:dyDescent="0.25">
      <c r="A91" s="30" t="s">
        <v>163</v>
      </c>
      <c r="B91" s="31" t="s">
        <v>161</v>
      </c>
      <c r="C91" s="30" t="s">
        <v>54</v>
      </c>
      <c r="D91" s="50">
        <f>'IPF do zmian'!D91</f>
        <v>7800000</v>
      </c>
      <c r="E91" s="50">
        <f>'IPF do zmian'!E91</f>
        <v>0</v>
      </c>
      <c r="F91" s="50">
        <f>'IPF do zmian'!F91</f>
        <v>0</v>
      </c>
      <c r="G91" s="50">
        <f>'IPF do zmian'!G91</f>
        <v>7800000</v>
      </c>
      <c r="H91" s="50">
        <f>'IPF do zmian'!H91</f>
        <v>1376471</v>
      </c>
      <c r="I91" s="50">
        <f>'IPF do zmian'!I91</f>
        <v>1376471</v>
      </c>
      <c r="J91" s="50">
        <f>'IPF do zmian'!J91</f>
        <v>917647</v>
      </c>
      <c r="K91" s="50">
        <f>'IPF do zmian'!K91</f>
        <v>0</v>
      </c>
      <c r="L91" s="50">
        <f>'IPF do zmian'!L91</f>
        <v>0</v>
      </c>
      <c r="M91" s="50">
        <f>'IPF do zmian'!M91</f>
        <v>458824</v>
      </c>
      <c r="N91" s="50">
        <f>'IPF do zmian'!N91</f>
        <v>0</v>
      </c>
      <c r="O91" s="50">
        <f>'IPF do zmian'!O91</f>
        <v>9176471</v>
      </c>
      <c r="P91" s="66">
        <f>'IPF do zmian'!P91</f>
        <v>0.1</v>
      </c>
      <c r="Q91" s="50">
        <f>'IPF do zmian'!Q91</f>
        <v>7800000</v>
      </c>
      <c r="R91" s="50">
        <f>'IPF do zmian'!R91</f>
        <v>0</v>
      </c>
      <c r="S91" s="52">
        <f>'IPF do zmian'!S91</f>
        <v>0</v>
      </c>
      <c r="T91" s="50" t="str">
        <f>'IPF do zmian'!T91</f>
        <v>-</v>
      </c>
    </row>
    <row r="92" spans="1:20" x14ac:dyDescent="0.25">
      <c r="A92" s="30" t="s">
        <v>164</v>
      </c>
      <c r="B92" s="31" t="s">
        <v>161</v>
      </c>
      <c r="C92" s="30" t="s">
        <v>54</v>
      </c>
      <c r="D92" s="50">
        <f>'IPF do zmian'!D92</f>
        <v>4000000</v>
      </c>
      <c r="E92" s="50">
        <f>'IPF do zmian'!E92</f>
        <v>0</v>
      </c>
      <c r="F92" s="50">
        <f>'IPF do zmian'!F92</f>
        <v>0</v>
      </c>
      <c r="G92" s="50">
        <f>'IPF do zmian'!G92</f>
        <v>4000000</v>
      </c>
      <c r="H92" s="50">
        <f>'IPF do zmian'!H92</f>
        <v>1065882</v>
      </c>
      <c r="I92" s="50">
        <f>'IPF do zmian'!I92</f>
        <v>1065882</v>
      </c>
      <c r="J92" s="50">
        <f>'IPF do zmian'!J92</f>
        <v>355294</v>
      </c>
      <c r="K92" s="50">
        <f>'IPF do zmian'!K92</f>
        <v>0</v>
      </c>
      <c r="L92" s="50">
        <f>'IPF do zmian'!L92</f>
        <v>0</v>
      </c>
      <c r="M92" s="50">
        <f>'IPF do zmian'!M92</f>
        <v>710588</v>
      </c>
      <c r="N92" s="50">
        <f>'IPF do zmian'!N92</f>
        <v>0</v>
      </c>
      <c r="O92" s="50">
        <f>'IPF do zmian'!O92</f>
        <v>5065882</v>
      </c>
      <c r="P92" s="66">
        <f>'IPF do zmian'!P92</f>
        <v>0.1</v>
      </c>
      <c r="Q92" s="50">
        <f>'IPF do zmian'!Q92</f>
        <v>4000000</v>
      </c>
      <c r="R92" s="50">
        <f>'IPF do zmian'!R92</f>
        <v>0</v>
      </c>
      <c r="S92" s="52">
        <f>'IPF do zmian'!S92</f>
        <v>0</v>
      </c>
      <c r="T92" s="50" t="str">
        <f>'IPF do zmian'!T92</f>
        <v>-</v>
      </c>
    </row>
    <row r="93" spans="1:20" x14ac:dyDescent="0.25">
      <c r="A93" s="30" t="s">
        <v>165</v>
      </c>
      <c r="B93" s="31" t="s">
        <v>161</v>
      </c>
      <c r="C93" s="30" t="s">
        <v>54</v>
      </c>
      <c r="D93" s="50">
        <f>'IPF do zmian'!D93</f>
        <v>4685000</v>
      </c>
      <c r="E93" s="50">
        <f>'IPF do zmian'!E93</f>
        <v>0</v>
      </c>
      <c r="F93" s="50">
        <f>'IPF do zmian'!F93</f>
        <v>0</v>
      </c>
      <c r="G93" s="50">
        <f>'IPF do zmian'!G93</f>
        <v>4685000</v>
      </c>
      <c r="H93" s="50">
        <f>'IPF do zmian'!H93</f>
        <v>826764</v>
      </c>
      <c r="I93" s="50">
        <f>'IPF do zmian'!I93</f>
        <v>826764</v>
      </c>
      <c r="J93" s="50">
        <f>'IPF do zmian'!J93</f>
        <v>113765</v>
      </c>
      <c r="K93" s="50">
        <f>'IPF do zmian'!K93</f>
        <v>0</v>
      </c>
      <c r="L93" s="50">
        <f>'IPF do zmian'!L93</f>
        <v>0</v>
      </c>
      <c r="M93" s="50">
        <f>'IPF do zmian'!M93</f>
        <v>712999</v>
      </c>
      <c r="N93" s="50">
        <f>'IPF do zmian'!N93</f>
        <v>0</v>
      </c>
      <c r="O93" s="50">
        <f>'IPF do zmian'!O93</f>
        <v>5511764</v>
      </c>
      <c r="P93" s="66">
        <f>'IPF do zmian'!P93</f>
        <v>0.1</v>
      </c>
      <c r="Q93" s="50">
        <f>'IPF do zmian'!Q93</f>
        <v>4685000</v>
      </c>
      <c r="R93" s="50">
        <f>'IPF do zmian'!R93</f>
        <v>0</v>
      </c>
      <c r="S93" s="52">
        <f>'IPF do zmian'!S93</f>
        <v>0</v>
      </c>
      <c r="T93" s="50" t="str">
        <f>'IPF do zmian'!T93</f>
        <v>-</v>
      </c>
    </row>
    <row r="94" spans="1:20" x14ac:dyDescent="0.25">
      <c r="A94" s="30" t="s">
        <v>166</v>
      </c>
      <c r="B94" s="31" t="s">
        <v>167</v>
      </c>
      <c r="C94" s="30" t="s">
        <v>54</v>
      </c>
      <c r="D94" s="50">
        <f>'IPF do zmian'!D94</f>
        <v>39891295</v>
      </c>
      <c r="E94" s="50">
        <f>'IPF do zmian'!E94</f>
        <v>0</v>
      </c>
      <c r="F94" s="50">
        <f>'IPF do zmian'!F94</f>
        <v>0</v>
      </c>
      <c r="G94" s="50">
        <f>'IPF do zmian'!G94</f>
        <v>39891295</v>
      </c>
      <c r="H94" s="50">
        <f>'IPF do zmian'!H94</f>
        <v>9494347</v>
      </c>
      <c r="I94" s="50">
        <f>'IPF do zmian'!I94</f>
        <v>7130013</v>
      </c>
      <c r="J94" s="50">
        <f>'IPF do zmian'!J94</f>
        <v>2390408</v>
      </c>
      <c r="K94" s="50">
        <f>'IPF do zmian'!K94</f>
        <v>0</v>
      </c>
      <c r="L94" s="50">
        <f>'IPF do zmian'!L94</f>
        <v>0</v>
      </c>
      <c r="M94" s="50">
        <f>'IPF do zmian'!M94</f>
        <v>4739605</v>
      </c>
      <c r="N94" s="50">
        <f>'IPF do zmian'!N94</f>
        <v>2364334</v>
      </c>
      <c r="O94" s="50">
        <f>'IPF do zmian'!O94</f>
        <v>49385642</v>
      </c>
      <c r="P94" s="66">
        <f>'IPF do zmian'!P94</f>
        <v>0.1</v>
      </c>
      <c r="Q94" s="50">
        <f>'IPF do zmian'!Q94</f>
        <v>32453643</v>
      </c>
      <c r="R94" s="50">
        <f>'IPF do zmian'!R94</f>
        <v>7437652</v>
      </c>
      <c r="S94" s="52">
        <f>'IPF do zmian'!S94</f>
        <v>0.18644799573440771</v>
      </c>
      <c r="T94" s="50" t="str">
        <f>'IPF do zmian'!T94</f>
        <v>-</v>
      </c>
    </row>
    <row r="95" spans="1:20" x14ac:dyDescent="0.25">
      <c r="A95" s="30" t="s">
        <v>168</v>
      </c>
      <c r="B95" s="31" t="s">
        <v>167</v>
      </c>
      <c r="C95" s="30" t="s">
        <v>54</v>
      </c>
      <c r="D95" s="50">
        <f>'IPF do zmian'!D95</f>
        <v>3400000</v>
      </c>
      <c r="E95" s="50">
        <f>'IPF do zmian'!E95</f>
        <v>0</v>
      </c>
      <c r="F95" s="50">
        <f>'IPF do zmian'!F95</f>
        <v>0</v>
      </c>
      <c r="G95" s="50">
        <f>'IPF do zmian'!G95</f>
        <v>3400000</v>
      </c>
      <c r="H95" s="50">
        <f>'IPF do zmian'!H95</f>
        <v>600000</v>
      </c>
      <c r="I95" s="50">
        <f>'IPF do zmian'!I95</f>
        <v>600000</v>
      </c>
      <c r="J95" s="50">
        <f>'IPF do zmian'!J95</f>
        <v>300000</v>
      </c>
      <c r="K95" s="50">
        <f>'IPF do zmian'!K95</f>
        <v>0</v>
      </c>
      <c r="L95" s="50">
        <f>'IPF do zmian'!L95</f>
        <v>0</v>
      </c>
      <c r="M95" s="50">
        <f>'IPF do zmian'!M95</f>
        <v>300000</v>
      </c>
      <c r="N95" s="50">
        <f>'IPF do zmian'!N95</f>
        <v>0</v>
      </c>
      <c r="O95" s="50">
        <f>'IPF do zmian'!O95</f>
        <v>4000000</v>
      </c>
      <c r="P95" s="66">
        <f>'IPF do zmian'!P95</f>
        <v>0.1</v>
      </c>
      <c r="Q95" s="50">
        <f>'IPF do zmian'!Q95</f>
        <v>3400000</v>
      </c>
      <c r="R95" s="50">
        <f>'IPF do zmian'!R95</f>
        <v>0</v>
      </c>
      <c r="S95" s="52">
        <f>'IPF do zmian'!S95</f>
        <v>0</v>
      </c>
      <c r="T95" s="50" t="str">
        <f>'IPF do zmian'!T95</f>
        <v>-</v>
      </c>
    </row>
    <row r="96" spans="1:20" x14ac:dyDescent="0.25">
      <c r="A96" s="30" t="s">
        <v>169</v>
      </c>
      <c r="B96" s="31" t="s">
        <v>167</v>
      </c>
      <c r="C96" s="30" t="s">
        <v>54</v>
      </c>
      <c r="D96" s="50">
        <f>'IPF do zmian'!D96</f>
        <v>2000000</v>
      </c>
      <c r="E96" s="50">
        <f>'IPF do zmian'!E96</f>
        <v>0</v>
      </c>
      <c r="F96" s="50">
        <f>'IPF do zmian'!F96</f>
        <v>0</v>
      </c>
      <c r="G96" s="50">
        <f>'IPF do zmian'!G96</f>
        <v>2000000</v>
      </c>
      <c r="H96" s="50">
        <f>'IPF do zmian'!H96</f>
        <v>352941</v>
      </c>
      <c r="I96" s="50">
        <f>'IPF do zmian'!I96</f>
        <v>352941</v>
      </c>
      <c r="J96" s="50">
        <f>'IPF do zmian'!J96</f>
        <v>176470</v>
      </c>
      <c r="K96" s="50">
        <f>'IPF do zmian'!K96</f>
        <v>0</v>
      </c>
      <c r="L96" s="50">
        <f>'IPF do zmian'!L96</f>
        <v>0</v>
      </c>
      <c r="M96" s="50">
        <f>'IPF do zmian'!M96</f>
        <v>176471</v>
      </c>
      <c r="N96" s="50">
        <f>'IPF do zmian'!N96</f>
        <v>0</v>
      </c>
      <c r="O96" s="50">
        <f>'IPF do zmian'!O96</f>
        <v>2352941</v>
      </c>
      <c r="P96" s="66">
        <f>'IPF do zmian'!P96</f>
        <v>0.1</v>
      </c>
      <c r="Q96" s="50">
        <f>'IPF do zmian'!Q96</f>
        <v>2000000</v>
      </c>
      <c r="R96" s="50">
        <f>'IPF do zmian'!R96</f>
        <v>0</v>
      </c>
      <c r="S96" s="52">
        <f>'IPF do zmian'!S96</f>
        <v>0</v>
      </c>
      <c r="T96" s="50" t="str">
        <f>'IPF do zmian'!T96</f>
        <v>-</v>
      </c>
    </row>
    <row r="97" spans="1:20" x14ac:dyDescent="0.25">
      <c r="A97" s="22" t="s">
        <v>170</v>
      </c>
      <c r="B97" s="23" t="s">
        <v>167</v>
      </c>
      <c r="C97" s="22" t="s">
        <v>54</v>
      </c>
      <c r="D97" s="50">
        <f>'IPF do zmian'!D97</f>
        <v>10000000</v>
      </c>
      <c r="E97" s="50">
        <f>'IPF do zmian'!E97</f>
        <v>0</v>
      </c>
      <c r="F97" s="50">
        <f>'IPF do zmian'!F97</f>
        <v>0</v>
      </c>
      <c r="G97" s="50">
        <f>'IPF do zmian'!G97</f>
        <v>10000000</v>
      </c>
      <c r="H97" s="50">
        <f>'IPF do zmian'!H97</f>
        <v>714706</v>
      </c>
      <c r="I97" s="50">
        <f>'IPF do zmian'!I97</f>
        <v>714706</v>
      </c>
      <c r="J97" s="50">
        <f>'IPF do zmian'!J97</f>
        <v>238235</v>
      </c>
      <c r="K97" s="50">
        <f>'IPF do zmian'!K97</f>
        <v>0</v>
      </c>
      <c r="L97" s="50">
        <f>'IPF do zmian'!L97</f>
        <v>0</v>
      </c>
      <c r="M97" s="50">
        <f>'IPF do zmian'!M97</f>
        <v>476471</v>
      </c>
      <c r="N97" s="50">
        <f>'IPF do zmian'!N97</f>
        <v>0</v>
      </c>
      <c r="O97" s="50">
        <f>'IPF do zmian'!O97</f>
        <v>10714706</v>
      </c>
      <c r="P97" s="66">
        <f>'IPF do zmian'!P97</f>
        <v>0.1</v>
      </c>
      <c r="Q97" s="50">
        <f>'IPF do zmian'!Q97</f>
        <v>10000000</v>
      </c>
      <c r="R97" s="50">
        <f>'IPF do zmian'!R97</f>
        <v>0</v>
      </c>
      <c r="S97" s="52">
        <f>'IPF do zmian'!S97</f>
        <v>0</v>
      </c>
      <c r="T97" s="50" t="str">
        <f>'IPF do zmian'!T97</f>
        <v>-</v>
      </c>
    </row>
    <row r="98" spans="1:20" x14ac:dyDescent="0.25">
      <c r="A98" s="22" t="s">
        <v>171</v>
      </c>
      <c r="B98" s="23" t="s">
        <v>172</v>
      </c>
      <c r="C98" s="22" t="s">
        <v>54</v>
      </c>
      <c r="D98" s="50">
        <f>'IPF do zmian'!D98</f>
        <v>10000000</v>
      </c>
      <c r="E98" s="50">
        <f>'IPF do zmian'!E98</f>
        <v>0</v>
      </c>
      <c r="F98" s="50">
        <f>'IPF do zmian'!F98</f>
        <v>0</v>
      </c>
      <c r="G98" s="50">
        <f>'IPF do zmian'!G98</f>
        <v>10000000</v>
      </c>
      <c r="H98" s="50">
        <f>'IPF do zmian'!H98</f>
        <v>1764706</v>
      </c>
      <c r="I98" s="50">
        <f>'IPF do zmian'!I98</f>
        <v>588235</v>
      </c>
      <c r="J98" s="50">
        <f>'IPF do zmian'!J98</f>
        <v>588235</v>
      </c>
      <c r="K98" s="50">
        <f>'IPF do zmian'!K98</f>
        <v>0</v>
      </c>
      <c r="L98" s="50">
        <f>'IPF do zmian'!L98</f>
        <v>0</v>
      </c>
      <c r="M98" s="50">
        <f>'IPF do zmian'!M98</f>
        <v>0</v>
      </c>
      <c r="N98" s="50">
        <f>'IPF do zmian'!N98</f>
        <v>1176471</v>
      </c>
      <c r="O98" s="50">
        <f>'IPF do zmian'!O98</f>
        <v>11764706</v>
      </c>
      <c r="P98" s="66">
        <f>'IPF do zmian'!P98</f>
        <v>0.1</v>
      </c>
      <c r="Q98" s="50">
        <f>'IPF do zmian'!Q98</f>
        <v>10000000</v>
      </c>
      <c r="R98" s="50">
        <f>'IPF do zmian'!R98</f>
        <v>0</v>
      </c>
      <c r="S98" s="52">
        <f>'IPF do zmian'!S98</f>
        <v>0</v>
      </c>
      <c r="T98" s="50" t="str">
        <f>'IPF do zmian'!T98</f>
        <v>-</v>
      </c>
    </row>
    <row r="99" spans="1:20" x14ac:dyDescent="0.25">
      <c r="A99" s="11" t="s">
        <v>173</v>
      </c>
      <c r="B99" s="16"/>
      <c r="C99" s="11" t="s">
        <v>54</v>
      </c>
      <c r="D99" s="54">
        <f>'IPF do zmian'!D99</f>
        <v>145000000</v>
      </c>
      <c r="E99" s="54">
        <f>'IPF do zmian'!E99</f>
        <v>0</v>
      </c>
      <c r="F99" s="54">
        <f>'IPF do zmian'!F99</f>
        <v>145000000</v>
      </c>
      <c r="G99" s="54">
        <f>'IPF do zmian'!G99</f>
        <v>0</v>
      </c>
      <c r="H99" s="85">
        <f>'IPF do zmian'!H99</f>
        <v>25588236.294117644</v>
      </c>
      <c r="I99" s="54">
        <f>'IPF do zmian'!I99</f>
        <v>21750001.294117644</v>
      </c>
      <c r="J99" s="54">
        <f>'IPF do zmian'!J99</f>
        <v>0</v>
      </c>
      <c r="K99" s="54">
        <f>'IPF do zmian'!K99</f>
        <v>12814119.117647056</v>
      </c>
      <c r="L99" s="54">
        <f>'IPF do zmian'!L99</f>
        <v>8935882.1764705889</v>
      </c>
      <c r="M99" s="54">
        <f>'IPF do zmian'!M99</f>
        <v>0</v>
      </c>
      <c r="N99" s="54">
        <f>'IPF do zmian'!N99</f>
        <v>3838235</v>
      </c>
      <c r="O99" s="54">
        <f>'IPF do zmian'!O99</f>
        <v>170588236.29411763</v>
      </c>
      <c r="P99" s="54"/>
      <c r="Q99" s="54">
        <f>'IPF do zmian'!Q99</f>
        <v>136300000</v>
      </c>
      <c r="R99" s="54">
        <f>'IPF do zmian'!R99</f>
        <v>8700000</v>
      </c>
      <c r="S99" s="49">
        <f>'IPF do zmian'!S99</f>
        <v>0.06</v>
      </c>
      <c r="T99" s="54" t="str">
        <f>'IPF do zmian'!T99</f>
        <v>-</v>
      </c>
    </row>
    <row r="100" spans="1:20" x14ac:dyDescent="0.25">
      <c r="A100" s="13" t="s">
        <v>174</v>
      </c>
      <c r="B100" s="14" t="s">
        <v>175</v>
      </c>
      <c r="C100" s="13" t="s">
        <v>54</v>
      </c>
      <c r="D100" s="50">
        <f>'IPF do zmian'!D100</f>
        <v>40000000</v>
      </c>
      <c r="E100" s="50">
        <f>'IPF do zmian'!E100</f>
        <v>0</v>
      </c>
      <c r="F100" s="50">
        <f>'IPF do zmian'!F100</f>
        <v>40000000</v>
      </c>
      <c r="G100" s="50">
        <f>'IPF do zmian'!G100</f>
        <v>0</v>
      </c>
      <c r="H100" s="50">
        <f>'IPF do zmian'!H100</f>
        <v>7058824.529411763</v>
      </c>
      <c r="I100" s="50">
        <f>'IPF do zmian'!I100</f>
        <v>7058824.529411763</v>
      </c>
      <c r="J100" s="50">
        <f>'IPF do zmian'!J100</f>
        <v>0</v>
      </c>
      <c r="K100" s="50">
        <f>'IPF do zmian'!K100</f>
        <v>7058824.529411763</v>
      </c>
      <c r="L100" s="50">
        <f>'IPF do zmian'!L100</f>
        <v>0</v>
      </c>
      <c r="M100" s="50">
        <f>'IPF do zmian'!M100</f>
        <v>0</v>
      </c>
      <c r="N100" s="50">
        <f>'IPF do zmian'!N100</f>
        <v>0</v>
      </c>
      <c r="O100" s="50">
        <f>'IPF do zmian'!O100</f>
        <v>47058824.529411763</v>
      </c>
      <c r="P100" s="66">
        <f>'IPF do zmian'!P100</f>
        <v>0</v>
      </c>
      <c r="Q100" s="50">
        <f>'IPF do zmian'!Q100</f>
        <v>38200000</v>
      </c>
      <c r="R100" s="50">
        <f>'IPF do zmian'!R100</f>
        <v>1800000</v>
      </c>
      <c r="S100" s="52">
        <f>'IPF do zmian'!S100</f>
        <v>4.4999999999999998E-2</v>
      </c>
      <c r="T100" s="50" t="str">
        <f>'IPF do zmian'!T100</f>
        <v>-</v>
      </c>
    </row>
    <row r="101" spans="1:20" x14ac:dyDescent="0.25">
      <c r="A101" s="13" t="s">
        <v>176</v>
      </c>
      <c r="B101" s="14" t="s">
        <v>175</v>
      </c>
      <c r="C101" s="13" t="s">
        <v>54</v>
      </c>
      <c r="D101" s="50">
        <f>'IPF do zmian'!D101</f>
        <v>10000000</v>
      </c>
      <c r="E101" s="50">
        <f>'IPF do zmian'!E101</f>
        <v>0</v>
      </c>
      <c r="F101" s="50">
        <f>'IPF do zmian'!F101</f>
        <v>10000000</v>
      </c>
      <c r="G101" s="50">
        <f>'IPF do zmian'!G101</f>
        <v>0</v>
      </c>
      <c r="H101" s="50">
        <f>'IPF do zmian'!H101</f>
        <v>1764705.8823529407</v>
      </c>
      <c r="I101" s="50">
        <f>'IPF do zmian'!I101</f>
        <v>999999.88235294074</v>
      </c>
      <c r="J101" s="50">
        <f>'IPF do zmian'!J101</f>
        <v>0</v>
      </c>
      <c r="K101" s="50">
        <f>'IPF do zmian'!K101</f>
        <v>0</v>
      </c>
      <c r="L101" s="50">
        <f>'IPF do zmian'!L101</f>
        <v>999999.88235294074</v>
      </c>
      <c r="M101" s="50">
        <f>'IPF do zmian'!M101</f>
        <v>0</v>
      </c>
      <c r="N101" s="50">
        <f>'IPF do zmian'!N101</f>
        <v>764706</v>
      </c>
      <c r="O101" s="50">
        <f>'IPF do zmian'!O101</f>
        <v>11764705.882352941</v>
      </c>
      <c r="P101" s="66">
        <f>'IPF do zmian'!P101</f>
        <v>0</v>
      </c>
      <c r="Q101" s="50">
        <f>'IPF do zmian'!Q101</f>
        <v>9400000</v>
      </c>
      <c r="R101" s="50">
        <f>'IPF do zmian'!R101</f>
        <v>600000</v>
      </c>
      <c r="S101" s="52">
        <f>'IPF do zmian'!S101</f>
        <v>0.06</v>
      </c>
      <c r="T101" s="50" t="str">
        <f>'IPF do zmian'!T101</f>
        <v>-</v>
      </c>
    </row>
    <row r="102" spans="1:20" x14ac:dyDescent="0.25">
      <c r="A102" s="13" t="s">
        <v>177</v>
      </c>
      <c r="B102" s="14" t="s">
        <v>178</v>
      </c>
      <c r="C102" s="13" t="s">
        <v>54</v>
      </c>
      <c r="D102" s="50">
        <f>'IPF do zmian'!D102</f>
        <v>40000000</v>
      </c>
      <c r="E102" s="50">
        <f>'IPF do zmian'!E102</f>
        <v>0</v>
      </c>
      <c r="F102" s="50">
        <f>'IPF do zmian'!F102</f>
        <v>40000000</v>
      </c>
      <c r="G102" s="50">
        <f>'IPF do zmian'!G102</f>
        <v>0</v>
      </c>
      <c r="H102" s="50">
        <f>'IPF do zmian'!H102</f>
        <v>7058823.529411763</v>
      </c>
      <c r="I102" s="50">
        <f>'IPF do zmian'!I102</f>
        <v>4826470.529411763</v>
      </c>
      <c r="J102" s="50">
        <f>'IPF do zmian'!J102</f>
        <v>0</v>
      </c>
      <c r="K102" s="50">
        <f>'IPF do zmian'!K102</f>
        <v>0</v>
      </c>
      <c r="L102" s="50">
        <f>'IPF do zmian'!L102</f>
        <v>4826470.529411763</v>
      </c>
      <c r="M102" s="50">
        <f>'IPF do zmian'!M102</f>
        <v>0</v>
      </c>
      <c r="N102" s="50">
        <f>'IPF do zmian'!N102</f>
        <v>2232353</v>
      </c>
      <c r="O102" s="50">
        <f>'IPF do zmian'!O102</f>
        <v>47058823.529411763</v>
      </c>
      <c r="P102" s="66">
        <f>'IPF do zmian'!P102</f>
        <v>0</v>
      </c>
      <c r="Q102" s="50">
        <f>'IPF do zmian'!Q102</f>
        <v>37600000</v>
      </c>
      <c r="R102" s="50">
        <f>'IPF do zmian'!R102</f>
        <v>2400000</v>
      </c>
      <c r="S102" s="52">
        <f>'IPF do zmian'!S102</f>
        <v>0.06</v>
      </c>
      <c r="T102" s="50" t="str">
        <f>'IPF do zmian'!T102</f>
        <v>-</v>
      </c>
    </row>
    <row r="103" spans="1:20" x14ac:dyDescent="0.25">
      <c r="A103" s="13" t="s">
        <v>179</v>
      </c>
      <c r="B103" s="14" t="s">
        <v>180</v>
      </c>
      <c r="C103" s="13" t="s">
        <v>54</v>
      </c>
      <c r="D103" s="50">
        <f>'IPF do zmian'!D103</f>
        <v>0</v>
      </c>
      <c r="E103" s="50">
        <f>'IPF do zmian'!E103</f>
        <v>0</v>
      </c>
      <c r="F103" s="50">
        <f>'IPF do zmian'!F103</f>
        <v>0</v>
      </c>
      <c r="G103" s="50">
        <f>'IPF do zmian'!G103</f>
        <v>0</v>
      </c>
      <c r="H103" s="50">
        <f>'IPF do zmian'!H103</f>
        <v>0</v>
      </c>
      <c r="I103" s="50">
        <f>'IPF do zmian'!I103</f>
        <v>0</v>
      </c>
      <c r="J103" s="50">
        <f>'IPF do zmian'!J103</f>
        <v>0</v>
      </c>
      <c r="K103" s="50">
        <f>'IPF do zmian'!K103</f>
        <v>0</v>
      </c>
      <c r="L103" s="50">
        <f>'IPF do zmian'!L103</f>
        <v>0</v>
      </c>
      <c r="M103" s="50">
        <f>'IPF do zmian'!M103</f>
        <v>0</v>
      </c>
      <c r="N103" s="50">
        <f>'IPF do zmian'!N103</f>
        <v>0</v>
      </c>
      <c r="O103" s="50">
        <f>'IPF do zmian'!O103</f>
        <v>0</v>
      </c>
      <c r="P103" s="66">
        <f>'IPF do zmian'!P103</f>
        <v>0</v>
      </c>
      <c r="Q103" s="50">
        <f>'IPF do zmian'!Q103</f>
        <v>0</v>
      </c>
      <c r="R103" s="50">
        <f>'IPF do zmian'!R103</f>
        <v>0</v>
      </c>
      <c r="S103" s="52" t="e">
        <f>'IPF do zmian'!S103</f>
        <v>#DIV/0!</v>
      </c>
      <c r="T103" s="50" t="str">
        <f>'IPF do zmian'!T103</f>
        <v>-</v>
      </c>
    </row>
    <row r="104" spans="1:20" x14ac:dyDescent="0.25">
      <c r="A104" s="13" t="s">
        <v>181</v>
      </c>
      <c r="B104" s="14" t="s">
        <v>180</v>
      </c>
      <c r="C104" s="13" t="s">
        <v>54</v>
      </c>
      <c r="D104" s="50">
        <f>'IPF do zmian'!D104</f>
        <v>1000000</v>
      </c>
      <c r="E104" s="50">
        <f>'IPF do zmian'!E104</f>
        <v>0</v>
      </c>
      <c r="F104" s="50">
        <f>'IPF do zmian'!F104</f>
        <v>1000000</v>
      </c>
      <c r="G104" s="50">
        <f>'IPF do zmian'!G104</f>
        <v>0</v>
      </c>
      <c r="H104" s="50">
        <f>'IPF do zmian'!H104</f>
        <v>176470.58823529421</v>
      </c>
      <c r="I104" s="50">
        <f>'IPF do zmian'!I104</f>
        <v>176470.58823529421</v>
      </c>
      <c r="J104" s="50">
        <f>'IPF do zmian'!J104</f>
        <v>0</v>
      </c>
      <c r="K104" s="50">
        <f>'IPF do zmian'!K104</f>
        <v>0</v>
      </c>
      <c r="L104" s="50">
        <f>'IPF do zmian'!L104</f>
        <v>176470.58823529421</v>
      </c>
      <c r="M104" s="50">
        <f>'IPF do zmian'!M104</f>
        <v>0</v>
      </c>
      <c r="N104" s="50">
        <f>'IPF do zmian'!N104</f>
        <v>0</v>
      </c>
      <c r="O104" s="50">
        <f>'IPF do zmian'!O104</f>
        <v>1176470.5882352942</v>
      </c>
      <c r="P104" s="66">
        <f>'IPF do zmian'!P104</f>
        <v>0</v>
      </c>
      <c r="Q104" s="50">
        <f>'IPF do zmian'!Q104</f>
        <v>940000</v>
      </c>
      <c r="R104" s="50">
        <f>'IPF do zmian'!R104</f>
        <v>60000</v>
      </c>
      <c r="S104" s="52">
        <f>'IPF do zmian'!S104</f>
        <v>0.06</v>
      </c>
      <c r="T104" s="50" t="str">
        <f>'IPF do zmian'!T104</f>
        <v>-</v>
      </c>
    </row>
    <row r="105" spans="1:20" x14ac:dyDescent="0.25">
      <c r="A105" s="13" t="s">
        <v>182</v>
      </c>
      <c r="B105" s="14" t="s">
        <v>180</v>
      </c>
      <c r="C105" s="13" t="s">
        <v>54</v>
      </c>
      <c r="D105" s="50">
        <f>'IPF do zmian'!D105</f>
        <v>15000000</v>
      </c>
      <c r="E105" s="50">
        <f>'IPF do zmian'!E105</f>
        <v>0</v>
      </c>
      <c r="F105" s="50">
        <f>'IPF do zmian'!F105</f>
        <v>15000000</v>
      </c>
      <c r="G105" s="50">
        <f>'IPF do zmian'!G105</f>
        <v>0</v>
      </c>
      <c r="H105" s="50">
        <f>'IPF do zmian'!H105</f>
        <v>2647058.8235294111</v>
      </c>
      <c r="I105" s="50">
        <f>'IPF do zmian'!I105</f>
        <v>2647058.8235294111</v>
      </c>
      <c r="J105" s="50">
        <f>'IPF do zmian'!J105</f>
        <v>0</v>
      </c>
      <c r="K105" s="50">
        <f>'IPF do zmian'!K105</f>
        <v>2647058.8235294111</v>
      </c>
      <c r="L105" s="50">
        <f>'IPF do zmian'!L105</f>
        <v>0</v>
      </c>
      <c r="M105" s="50">
        <f>'IPF do zmian'!M105</f>
        <v>0</v>
      </c>
      <c r="N105" s="50">
        <f>'IPF do zmian'!N105</f>
        <v>0</v>
      </c>
      <c r="O105" s="50">
        <f>'IPF do zmian'!O105</f>
        <v>17647058.823529411</v>
      </c>
      <c r="P105" s="66">
        <f>'IPF do zmian'!P105</f>
        <v>0.1</v>
      </c>
      <c r="Q105" s="50">
        <f>'IPF do zmian'!Q105</f>
        <v>13500000</v>
      </c>
      <c r="R105" s="50">
        <f>'IPF do zmian'!R105</f>
        <v>1500000</v>
      </c>
      <c r="S105" s="52">
        <f>'IPF do zmian'!S105</f>
        <v>0.1</v>
      </c>
      <c r="T105" s="50" t="str">
        <f>'IPF do zmian'!T105</f>
        <v>-</v>
      </c>
    </row>
    <row r="106" spans="1:20" x14ac:dyDescent="0.25">
      <c r="A106" s="13" t="s">
        <v>183</v>
      </c>
      <c r="B106" s="14" t="s">
        <v>180</v>
      </c>
      <c r="C106" s="13" t="s">
        <v>54</v>
      </c>
      <c r="D106" s="50">
        <f>'IPF do zmian'!D106</f>
        <v>2000000</v>
      </c>
      <c r="E106" s="50">
        <f>'IPF do zmian'!E106</f>
        <v>0</v>
      </c>
      <c r="F106" s="50">
        <f>'IPF do zmian'!F106</f>
        <v>2000000</v>
      </c>
      <c r="G106" s="50">
        <f>'IPF do zmian'!G106</f>
        <v>0</v>
      </c>
      <c r="H106" s="50">
        <f>'IPF do zmian'!H106</f>
        <v>352941.17647058843</v>
      </c>
      <c r="I106" s="50">
        <f>'IPF do zmian'!I106</f>
        <v>352941.17647058843</v>
      </c>
      <c r="J106" s="50">
        <f>'IPF do zmian'!J106</f>
        <v>0</v>
      </c>
      <c r="K106" s="50">
        <f>'IPF do zmian'!K106</f>
        <v>0</v>
      </c>
      <c r="L106" s="50">
        <f>'IPF do zmian'!L106</f>
        <v>352941.17647058843</v>
      </c>
      <c r="M106" s="50">
        <f>'IPF do zmian'!M106</f>
        <v>0</v>
      </c>
      <c r="N106" s="50">
        <f>'IPF do zmian'!N106</f>
        <v>0</v>
      </c>
      <c r="O106" s="50">
        <f>'IPF do zmian'!O106</f>
        <v>2352941.1764705884</v>
      </c>
      <c r="P106" s="66">
        <f>'IPF do zmian'!P106</f>
        <v>0.1</v>
      </c>
      <c r="Q106" s="50">
        <f>'IPF do zmian'!Q106</f>
        <v>1880000</v>
      </c>
      <c r="R106" s="50">
        <f>'IPF do zmian'!R106</f>
        <v>120000</v>
      </c>
      <c r="S106" s="52">
        <f>'IPF do zmian'!S106</f>
        <v>0.06</v>
      </c>
      <c r="T106" s="50" t="str">
        <f>'IPF do zmian'!T106</f>
        <v>-</v>
      </c>
    </row>
    <row r="107" spans="1:20" x14ac:dyDescent="0.25">
      <c r="A107" s="13" t="s">
        <v>184</v>
      </c>
      <c r="B107" s="14" t="s">
        <v>180</v>
      </c>
      <c r="C107" s="13" t="s">
        <v>54</v>
      </c>
      <c r="D107" s="50">
        <f>'IPF do zmian'!D107</f>
        <v>13000000</v>
      </c>
      <c r="E107" s="50">
        <f>'IPF do zmian'!E107</f>
        <v>0</v>
      </c>
      <c r="F107" s="50">
        <f>'IPF do zmian'!F107</f>
        <v>13000000</v>
      </c>
      <c r="G107" s="50">
        <f>'IPF do zmian'!G107</f>
        <v>0</v>
      </c>
      <c r="H107" s="50">
        <f>'IPF do zmian'!H107</f>
        <v>2294117.6470588241</v>
      </c>
      <c r="I107" s="50">
        <f>'IPF do zmian'!I107</f>
        <v>1874117.6470588241</v>
      </c>
      <c r="J107" s="50">
        <f>'IPF do zmian'!J107</f>
        <v>0</v>
      </c>
      <c r="K107" s="50">
        <f>'IPF do zmian'!K107</f>
        <v>0</v>
      </c>
      <c r="L107" s="50">
        <f>'IPF do zmian'!L107</f>
        <v>1874117.6470588241</v>
      </c>
      <c r="M107" s="50">
        <f>'IPF do zmian'!M107</f>
        <v>0</v>
      </c>
      <c r="N107" s="50">
        <f>'IPF do zmian'!N107</f>
        <v>420000</v>
      </c>
      <c r="O107" s="50">
        <f>'IPF do zmian'!O107</f>
        <v>15294117.647058824</v>
      </c>
      <c r="P107" s="66">
        <f>'IPF do zmian'!P107</f>
        <v>0</v>
      </c>
      <c r="Q107" s="50">
        <f>'IPF do zmian'!Q107</f>
        <v>12220000</v>
      </c>
      <c r="R107" s="50">
        <f>'IPF do zmian'!R107</f>
        <v>780000</v>
      </c>
      <c r="S107" s="52">
        <f>'IPF do zmian'!S107</f>
        <v>0.06</v>
      </c>
      <c r="T107" s="50" t="str">
        <f>'IPF do zmian'!T107</f>
        <v>-</v>
      </c>
    </row>
    <row r="108" spans="1:20" x14ac:dyDescent="0.25">
      <c r="A108" s="13" t="s">
        <v>185</v>
      </c>
      <c r="B108" s="14" t="s">
        <v>180</v>
      </c>
      <c r="C108" s="13" t="s">
        <v>54</v>
      </c>
      <c r="D108" s="50">
        <f>'IPF do zmian'!D108</f>
        <v>4000000</v>
      </c>
      <c r="E108" s="50">
        <f>'IPF do zmian'!E108</f>
        <v>0</v>
      </c>
      <c r="F108" s="50">
        <f>'IPF do zmian'!F108</f>
        <v>4000000</v>
      </c>
      <c r="G108" s="50">
        <f>'IPF do zmian'!G108</f>
        <v>0</v>
      </c>
      <c r="H108" s="50">
        <f>'IPF do zmian'!H108</f>
        <v>705882.35294117685</v>
      </c>
      <c r="I108" s="50">
        <f>'IPF do zmian'!I108</f>
        <v>705882.35294117685</v>
      </c>
      <c r="J108" s="50">
        <f>'IPF do zmian'!J108</f>
        <v>0</v>
      </c>
      <c r="K108" s="50">
        <f>'IPF do zmian'!K108</f>
        <v>0</v>
      </c>
      <c r="L108" s="50">
        <f>'IPF do zmian'!L108</f>
        <v>705882.35294117685</v>
      </c>
      <c r="M108" s="50">
        <f>'IPF do zmian'!M108</f>
        <v>0</v>
      </c>
      <c r="N108" s="50">
        <f>'IPF do zmian'!N108</f>
        <v>0</v>
      </c>
      <c r="O108" s="50">
        <f>'IPF do zmian'!O108</f>
        <v>4705882.3529411769</v>
      </c>
      <c r="P108" s="66">
        <f>'IPF do zmian'!P108</f>
        <v>0</v>
      </c>
      <c r="Q108" s="50">
        <f>'IPF do zmian'!Q108</f>
        <v>3760000</v>
      </c>
      <c r="R108" s="50">
        <f>'IPF do zmian'!R108</f>
        <v>240000</v>
      </c>
      <c r="S108" s="52">
        <f>'IPF do zmian'!S108</f>
        <v>0.06</v>
      </c>
      <c r="T108" s="50" t="str">
        <f>'IPF do zmian'!T108</f>
        <v>-</v>
      </c>
    </row>
    <row r="109" spans="1:20" x14ac:dyDescent="0.25">
      <c r="A109" s="13" t="s">
        <v>186</v>
      </c>
      <c r="B109" s="14" t="s">
        <v>187</v>
      </c>
      <c r="C109" s="13" t="s">
        <v>54</v>
      </c>
      <c r="D109" s="50">
        <f>'IPF do zmian'!D109</f>
        <v>20000000</v>
      </c>
      <c r="E109" s="50">
        <f>'IPF do zmian'!E109</f>
        <v>0</v>
      </c>
      <c r="F109" s="50">
        <f>'IPF do zmian'!F109</f>
        <v>20000000</v>
      </c>
      <c r="G109" s="50">
        <f>'IPF do zmian'!G109</f>
        <v>0</v>
      </c>
      <c r="H109" s="50">
        <f>'IPF do zmian'!H109</f>
        <v>3529411.7647058815</v>
      </c>
      <c r="I109" s="50">
        <f>'IPF do zmian'!I109</f>
        <v>3108235.7647058815</v>
      </c>
      <c r="J109" s="50">
        <f>'IPF do zmian'!J109</f>
        <v>0</v>
      </c>
      <c r="K109" s="50">
        <f>'IPF do zmian'!K109</f>
        <v>3108235.7647058815</v>
      </c>
      <c r="L109" s="50">
        <f>'IPF do zmian'!L109</f>
        <v>0</v>
      </c>
      <c r="M109" s="50">
        <f>'IPF do zmian'!M109</f>
        <v>0</v>
      </c>
      <c r="N109" s="50">
        <f>'IPF do zmian'!N109</f>
        <v>421176</v>
      </c>
      <c r="O109" s="50">
        <f>'IPF do zmian'!O109</f>
        <v>23529411.764705881</v>
      </c>
      <c r="P109" s="66">
        <f>'IPF do zmian'!P109</f>
        <v>0</v>
      </c>
      <c r="Q109" s="50">
        <f>'IPF do zmian'!Q109</f>
        <v>18800000</v>
      </c>
      <c r="R109" s="50">
        <f>'IPF do zmian'!R109</f>
        <v>1200000</v>
      </c>
      <c r="S109" s="52">
        <f>'IPF do zmian'!S109</f>
        <v>0.06</v>
      </c>
      <c r="T109" s="50" t="str">
        <f>'IPF do zmian'!T109</f>
        <v>-</v>
      </c>
    </row>
    <row r="110" spans="1:20" x14ac:dyDescent="0.25">
      <c r="A110" s="11" t="s">
        <v>188</v>
      </c>
      <c r="B110" s="16"/>
      <c r="C110" s="11" t="s">
        <v>54</v>
      </c>
      <c r="D110" s="54">
        <f>'IPF do zmian'!D110</f>
        <v>64049568</v>
      </c>
      <c r="E110" s="54">
        <f>'IPF do zmian'!E110</f>
        <v>0</v>
      </c>
      <c r="F110" s="54">
        <f>'IPF do zmian'!F110</f>
        <v>0</v>
      </c>
      <c r="G110" s="54">
        <f>'IPF do zmian'!G110</f>
        <v>64049568</v>
      </c>
      <c r="H110" s="54">
        <f>'IPF do zmian'!H110</f>
        <v>11302865</v>
      </c>
      <c r="I110" s="54">
        <f>'IPF do zmian'!I110</f>
        <v>11302865</v>
      </c>
      <c r="J110" s="54">
        <f>'IPF do zmian'!J110</f>
        <v>0</v>
      </c>
      <c r="K110" s="54">
        <f>'IPF do zmian'!K110</f>
        <v>8393318</v>
      </c>
      <c r="L110" s="54">
        <f>'IPF do zmian'!L110</f>
        <v>2678547</v>
      </c>
      <c r="M110" s="54">
        <f>'IPF do zmian'!M110</f>
        <v>231000</v>
      </c>
      <c r="N110" s="54">
        <f>'IPF do zmian'!N110</f>
        <v>0</v>
      </c>
      <c r="O110" s="54">
        <f>'IPF do zmian'!O110</f>
        <v>75352433</v>
      </c>
      <c r="P110" s="54"/>
      <c r="Q110" s="54">
        <f>'IPF do zmian'!Q110</f>
        <v>64049568</v>
      </c>
      <c r="R110" s="54">
        <f>'IPF do zmian'!R110</f>
        <v>0</v>
      </c>
      <c r="S110" s="49">
        <f>'IPF do zmian'!S110</f>
        <v>0</v>
      </c>
      <c r="T110" s="54" t="str">
        <f>'IPF do zmian'!T110</f>
        <v>-</v>
      </c>
    </row>
    <row r="111" spans="1:20" x14ac:dyDescent="0.25">
      <c r="A111" s="13" t="s">
        <v>189</v>
      </c>
      <c r="B111" s="14"/>
      <c r="C111" s="13" t="s">
        <v>54</v>
      </c>
      <c r="D111" s="50">
        <f>'IPF do zmian'!D111</f>
        <v>64049568</v>
      </c>
      <c r="E111" s="50">
        <f>'IPF do zmian'!E111</f>
        <v>0</v>
      </c>
      <c r="F111" s="50">
        <f>'IPF do zmian'!F111</f>
        <v>0</v>
      </c>
      <c r="G111" s="50">
        <f>'IPF do zmian'!G111</f>
        <v>64049568</v>
      </c>
      <c r="H111" s="50">
        <f>'IPF do zmian'!H111</f>
        <v>11302865</v>
      </c>
      <c r="I111" s="50">
        <f>'IPF do zmian'!I111</f>
        <v>11302865</v>
      </c>
      <c r="J111" s="50">
        <f>'IPF do zmian'!J111</f>
        <v>0</v>
      </c>
      <c r="K111" s="50">
        <f>'IPF do zmian'!K111</f>
        <v>8393318</v>
      </c>
      <c r="L111" s="50">
        <f>'IPF do zmian'!L111</f>
        <v>2678547</v>
      </c>
      <c r="M111" s="50">
        <f>'IPF do zmian'!M111</f>
        <v>231000</v>
      </c>
      <c r="N111" s="50">
        <f>'IPF do zmian'!N111</f>
        <v>0</v>
      </c>
      <c r="O111" s="50">
        <f>'IPF do zmian'!O111</f>
        <v>75352433</v>
      </c>
      <c r="P111" s="66">
        <f>'IPF do zmian'!P111</f>
        <v>0</v>
      </c>
      <c r="Q111" s="50">
        <f>'IPF do zmian'!Q111</f>
        <v>64049568</v>
      </c>
      <c r="R111" s="50">
        <f>'IPF do zmian'!R111</f>
        <v>0</v>
      </c>
      <c r="S111" s="52">
        <f>'IPF do zmian'!S111</f>
        <v>0</v>
      </c>
      <c r="T111" s="50" t="str">
        <f>'IPF do zmian'!T111</f>
        <v>-</v>
      </c>
    </row>
    <row r="112" spans="1:20" x14ac:dyDescent="0.25">
      <c r="A112" s="19" t="s">
        <v>190</v>
      </c>
      <c r="B112" s="20" t="s">
        <v>55</v>
      </c>
      <c r="C112" s="10" t="s">
        <v>54</v>
      </c>
      <c r="D112" s="63">
        <f>'IPF do zmian'!D112</f>
        <v>1150818353</v>
      </c>
      <c r="E112" s="63">
        <f>'IPF do zmian'!E112</f>
        <v>0</v>
      </c>
      <c r="F112" s="63">
        <f>'IPF do zmian'!F112</f>
        <v>1150818353</v>
      </c>
      <c r="G112" s="63">
        <f>'IPF do zmian'!G112</f>
        <v>0</v>
      </c>
      <c r="H112" s="86">
        <f>'IPF do zmian'!H112</f>
        <v>203085595.64705884</v>
      </c>
      <c r="I112" s="86">
        <f>'IPF do zmian'!I112</f>
        <v>137401754.64705884</v>
      </c>
      <c r="J112" s="63">
        <f>'IPF do zmian'!J112</f>
        <v>2000386</v>
      </c>
      <c r="K112" s="63">
        <f>'IPF do zmian'!K112</f>
        <v>53647649.647058815</v>
      </c>
      <c r="L112" s="63">
        <f>'IPF do zmian'!L112</f>
        <v>65204343.588235319</v>
      </c>
      <c r="M112" s="63">
        <f>'IPF do zmian'!M112</f>
        <v>16549375.411764709</v>
      </c>
      <c r="N112" s="63">
        <f>'IPF do zmian'!N112</f>
        <v>65683841</v>
      </c>
      <c r="O112" s="86">
        <f>'IPF do zmian'!O112</f>
        <v>1353903948.647059</v>
      </c>
      <c r="P112" s="63"/>
      <c r="Q112" s="63">
        <f>'IPF do zmian'!Q112</f>
        <v>1081769252</v>
      </c>
      <c r="R112" s="63">
        <f>'IPF do zmian'!R112</f>
        <v>69049101</v>
      </c>
      <c r="S112" s="64">
        <f>'IPF do zmian'!S112</f>
        <v>5.9999999843589565E-2</v>
      </c>
      <c r="T112" s="63" t="str">
        <f>'IPF do zmian'!T112</f>
        <v>-</v>
      </c>
    </row>
    <row r="113" spans="1:20" x14ac:dyDescent="0.25">
      <c r="A113" s="19" t="s">
        <v>191</v>
      </c>
      <c r="B113" s="20" t="s">
        <v>55</v>
      </c>
      <c r="C113" s="10" t="s">
        <v>54</v>
      </c>
      <c r="D113" s="63">
        <f>'IPF do zmian'!D113</f>
        <v>450420863</v>
      </c>
      <c r="E113" s="63">
        <f>'IPF do zmian'!E113</f>
        <v>0</v>
      </c>
      <c r="F113" s="63">
        <f>'IPF do zmian'!F113</f>
        <v>0</v>
      </c>
      <c r="G113" s="63">
        <f>'IPF do zmian'!G113</f>
        <v>450420863</v>
      </c>
      <c r="H113" s="86">
        <f>'IPF do zmian'!H113</f>
        <v>79486037</v>
      </c>
      <c r="I113" s="86">
        <f>'IPF do zmian'!I113</f>
        <v>59080152</v>
      </c>
      <c r="J113" s="63">
        <f>'IPF do zmian'!J113</f>
        <v>22173061</v>
      </c>
      <c r="K113" s="63">
        <f>'IPF do zmian'!K113</f>
        <v>8643857</v>
      </c>
      <c r="L113" s="63">
        <f>'IPF do zmian'!L113</f>
        <v>17459254</v>
      </c>
      <c r="M113" s="63">
        <f>'IPF do zmian'!M113</f>
        <v>10803980</v>
      </c>
      <c r="N113" s="63">
        <f>'IPF do zmian'!N113</f>
        <v>20405885</v>
      </c>
      <c r="O113" s="63">
        <f>'IPF do zmian'!O113</f>
        <v>529906900</v>
      </c>
      <c r="P113" s="63"/>
      <c r="Q113" s="63">
        <f>'IPF do zmian'!Q113</f>
        <v>423395611</v>
      </c>
      <c r="R113" s="63">
        <f>'IPF do zmian'!R113</f>
        <v>27025252</v>
      </c>
      <c r="S113" s="64">
        <f>'IPF do zmian'!S113</f>
        <v>6.0000000488432084E-2</v>
      </c>
      <c r="T113" s="63" t="str">
        <f>'IPF do zmian'!T113</f>
        <v>-</v>
      </c>
    </row>
    <row r="114" spans="1:20" x14ac:dyDescent="0.25">
      <c r="A114" s="21" t="s">
        <v>192</v>
      </c>
      <c r="B114" s="20" t="s">
        <v>55</v>
      </c>
      <c r="C114" s="10" t="s">
        <v>54</v>
      </c>
      <c r="D114" s="63">
        <f>'IPF do zmian'!D114</f>
        <v>1601239216</v>
      </c>
      <c r="E114" s="63">
        <f>'IPF do zmian'!E114</f>
        <v>0</v>
      </c>
      <c r="F114" s="63">
        <f>'IPF do zmian'!F114</f>
        <v>1150818353</v>
      </c>
      <c r="G114" s="63">
        <f>'IPF do zmian'!G114</f>
        <v>450420863</v>
      </c>
      <c r="H114" s="86">
        <f>'IPF do zmian'!H114</f>
        <v>282571632.64705884</v>
      </c>
      <c r="I114" s="86">
        <f>'IPF do zmian'!I114</f>
        <v>196481906.64705884</v>
      </c>
      <c r="J114" s="63">
        <f>'IPF do zmian'!J114</f>
        <v>24173447</v>
      </c>
      <c r="K114" s="63">
        <f>'IPF do zmian'!K114</f>
        <v>62291506.647058815</v>
      </c>
      <c r="L114" s="63">
        <f>'IPF do zmian'!L114</f>
        <v>82663597.588235319</v>
      </c>
      <c r="M114" s="63">
        <f>'IPF do zmian'!M114</f>
        <v>27353355.411764711</v>
      </c>
      <c r="N114" s="63">
        <f>'IPF do zmian'!N114</f>
        <v>86089726</v>
      </c>
      <c r="O114" s="63">
        <f>'IPF do zmian'!O114</f>
        <v>1883810848.647059</v>
      </c>
      <c r="P114" s="63"/>
      <c r="Q114" s="63">
        <f>'IPF do zmian'!Q114</f>
        <v>1505164863</v>
      </c>
      <c r="R114" s="63">
        <f>'IPF do zmian'!R114</f>
        <v>96074353</v>
      </c>
      <c r="S114" s="64">
        <f>'IPF do zmian'!S114</f>
        <v>6.0000000024980654E-2</v>
      </c>
      <c r="T114" s="63" t="str">
        <f>'IPF do zmian'!T114</f>
        <v>-</v>
      </c>
    </row>
  </sheetData>
  <sheetProtection password="852D" sheet="1" formatCells="0" formatColumns="0" formatRows="0" insertColumns="0" insertRows="0" insertHyperlinks="0" deleteColumns="0" deleteRows="0" sort="0" autoFilter="0" pivotTables="0"/>
  <mergeCells count="15">
    <mergeCell ref="T2:T7"/>
    <mergeCell ref="D6:D7"/>
    <mergeCell ref="E6:E7"/>
    <mergeCell ref="F6:F7"/>
    <mergeCell ref="G6:G7"/>
    <mergeCell ref="A2:A8"/>
    <mergeCell ref="B2:B8"/>
    <mergeCell ref="C2:C8"/>
    <mergeCell ref="D2:G5"/>
    <mergeCell ref="I2:M5"/>
    <mergeCell ref="H6:H7"/>
    <mergeCell ref="I6:I7"/>
    <mergeCell ref="K6:K7"/>
    <mergeCell ref="L6:L7"/>
    <mergeCell ref="M6:M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7"/>
  <sheetViews>
    <sheetView topLeftCell="C1" zoomScale="150" zoomScaleNormal="150" workbookViewId="0">
      <selection activeCell="F113" sqref="F113"/>
    </sheetView>
  </sheetViews>
  <sheetFormatPr defaultRowHeight="15" x14ac:dyDescent="0.25"/>
  <cols>
    <col min="3" max="3" width="15.42578125" bestFit="1" customWidth="1"/>
    <col min="4" max="4" width="14.85546875" customWidth="1"/>
    <col min="5" max="5" width="15.140625" customWidth="1"/>
    <col min="6" max="6" width="12.85546875" bestFit="1" customWidth="1"/>
    <col min="7" max="7" width="15.7109375" customWidth="1"/>
    <col min="8" max="8" width="17.85546875" customWidth="1"/>
    <col min="9" max="9" width="16.28515625" customWidth="1"/>
    <col min="10" max="10" width="14.85546875" customWidth="1"/>
    <col min="11" max="11" width="14.5703125" customWidth="1"/>
    <col min="12" max="12" width="13.140625" customWidth="1"/>
    <col min="13" max="13" width="9.140625" style="9"/>
    <col min="14" max="14" width="17.42578125" customWidth="1"/>
  </cols>
  <sheetData>
    <row r="1" spans="1:14" s="9" customFormat="1" x14ac:dyDescent="0.25"/>
    <row r="2" spans="1:14" s="37" customFormat="1" ht="20.25" customHeight="1" x14ac:dyDescent="0.2">
      <c r="A2" s="39" t="s">
        <v>205</v>
      </c>
      <c r="B2" s="39" t="s">
        <v>204</v>
      </c>
      <c r="C2" s="39" t="s">
        <v>206</v>
      </c>
      <c r="D2" s="39" t="s">
        <v>208</v>
      </c>
      <c r="E2" s="90" t="s">
        <v>210</v>
      </c>
      <c r="F2" s="90"/>
      <c r="G2" s="39" t="s">
        <v>213</v>
      </c>
      <c r="H2" s="40" t="s">
        <v>215</v>
      </c>
      <c r="I2" s="90" t="s">
        <v>217</v>
      </c>
      <c r="J2" s="90"/>
      <c r="K2" s="90" t="s">
        <v>222</v>
      </c>
      <c r="L2" s="90"/>
      <c r="M2" s="39"/>
      <c r="N2" s="89" t="s">
        <v>224</v>
      </c>
    </row>
    <row r="3" spans="1:14" s="38" customFormat="1" ht="20.25" customHeight="1" x14ac:dyDescent="0.15">
      <c r="A3" s="40"/>
      <c r="B3" s="40"/>
      <c r="C3" s="40"/>
      <c r="D3" s="40"/>
      <c r="E3" s="40" t="s">
        <v>211</v>
      </c>
      <c r="F3" s="40" t="s">
        <v>212</v>
      </c>
      <c r="G3" s="40"/>
      <c r="H3" s="40"/>
      <c r="I3" s="40" t="s">
        <v>218</v>
      </c>
      <c r="J3" s="40" t="s">
        <v>220</v>
      </c>
      <c r="K3" s="40" t="s">
        <v>223</v>
      </c>
      <c r="L3" s="40" t="s">
        <v>220</v>
      </c>
      <c r="M3" s="40"/>
      <c r="N3" s="89"/>
    </row>
    <row r="4" spans="1:14" s="36" customFormat="1" ht="12" x14ac:dyDescent="0.2">
      <c r="A4" s="41"/>
      <c r="B4" s="41"/>
      <c r="C4" s="41" t="s">
        <v>207</v>
      </c>
      <c r="D4" s="41" t="s">
        <v>209</v>
      </c>
      <c r="E4" s="41" t="s">
        <v>38</v>
      </c>
      <c r="F4" s="41" t="s">
        <v>39</v>
      </c>
      <c r="G4" s="41" t="s">
        <v>214</v>
      </c>
      <c r="H4" s="41" t="s">
        <v>216</v>
      </c>
      <c r="I4" s="41" t="s">
        <v>219</v>
      </c>
      <c r="J4" s="41" t="s">
        <v>221</v>
      </c>
      <c r="K4" s="41" t="s">
        <v>45</v>
      </c>
      <c r="L4" s="41" t="s">
        <v>226</v>
      </c>
      <c r="M4" s="41"/>
      <c r="N4" s="41" t="s">
        <v>225</v>
      </c>
    </row>
    <row r="5" spans="1:14" x14ac:dyDescent="0.25">
      <c r="A5" s="34" t="s">
        <v>193</v>
      </c>
      <c r="B5" s="34" t="s">
        <v>26</v>
      </c>
      <c r="C5" s="1">
        <v>323050000</v>
      </c>
      <c r="D5" s="1">
        <f>E5+F5</f>
        <v>57008824</v>
      </c>
      <c r="E5" s="1">
        <v>16448581</v>
      </c>
      <c r="F5" s="1">
        <v>40560243</v>
      </c>
      <c r="G5" s="1">
        <f>C5+D5</f>
        <v>380058824</v>
      </c>
      <c r="H5" s="42">
        <f>C5/G5</f>
        <v>0.84999999894753131</v>
      </c>
      <c r="I5" s="45">
        <f>C5-K5</f>
        <v>303227000</v>
      </c>
      <c r="J5" s="45">
        <f>D5-L5</f>
        <v>53510647.500535518</v>
      </c>
      <c r="K5" s="45">
        <v>19823000</v>
      </c>
      <c r="L5" s="45">
        <f>(D5*K5)/C5</f>
        <v>3498176.4994644793</v>
      </c>
      <c r="M5" s="44">
        <f>N5</f>
        <v>6.1362018263426715E-2</v>
      </c>
      <c r="N5" s="43">
        <f>K5/C5</f>
        <v>6.1362018263426715E-2</v>
      </c>
    </row>
    <row r="6" spans="1:14" x14ac:dyDescent="0.25">
      <c r="A6" s="34" t="s">
        <v>194</v>
      </c>
      <c r="B6" s="34" t="s">
        <v>26</v>
      </c>
      <c r="C6" s="1">
        <v>240711416</v>
      </c>
      <c r="D6" s="1">
        <f t="shared" ref="D6:D14" si="0">E6+F6</f>
        <v>42478486</v>
      </c>
      <c r="E6" s="1">
        <v>26342228</v>
      </c>
      <c r="F6" s="1">
        <v>16136258</v>
      </c>
      <c r="G6" s="1">
        <f t="shared" ref="G6:G14" si="1">C6+D6</f>
        <v>283189902</v>
      </c>
      <c r="H6" s="42">
        <f t="shared" ref="H6:H17" si="2">C6/G6</f>
        <v>0.84999999752816047</v>
      </c>
      <c r="I6" s="45">
        <f t="shared" ref="I6:I14" si="3">C6-K6</f>
        <v>228485284</v>
      </c>
      <c r="J6" s="45">
        <f t="shared" ref="J6:J14" si="4">D6-L6</f>
        <v>40320933.252289221</v>
      </c>
      <c r="K6" s="45">
        <v>12226132</v>
      </c>
      <c r="L6" s="45">
        <f t="shared" ref="L6:L14" si="5">(D6*K6)/C6</f>
        <v>2157552.7477107774</v>
      </c>
      <c r="M6" s="44">
        <f t="shared" ref="M6:M17" si="6">N6</f>
        <v>5.0791658339960077E-2</v>
      </c>
      <c r="N6" s="43">
        <f t="shared" ref="N6:N14" si="7">K6/C6</f>
        <v>5.0791658339960077E-2</v>
      </c>
    </row>
    <row r="7" spans="1:14" x14ac:dyDescent="0.25">
      <c r="A7" s="34" t="s">
        <v>195</v>
      </c>
      <c r="B7" s="34" t="s">
        <v>26</v>
      </c>
      <c r="C7" s="1">
        <v>63000000</v>
      </c>
      <c r="D7" s="1">
        <f t="shared" si="0"/>
        <v>11117648</v>
      </c>
      <c r="E7" s="1">
        <v>10731177</v>
      </c>
      <c r="F7" s="1">
        <v>386471</v>
      </c>
      <c r="G7" s="1">
        <f t="shared" si="1"/>
        <v>74117648</v>
      </c>
      <c r="H7" s="42">
        <f t="shared" si="2"/>
        <v>0.84999998920634934</v>
      </c>
      <c r="I7" s="45">
        <f t="shared" si="3"/>
        <v>59850000</v>
      </c>
      <c r="J7" s="45">
        <f t="shared" si="4"/>
        <v>10561765.6</v>
      </c>
      <c r="K7" s="45">
        <v>3150000</v>
      </c>
      <c r="L7" s="45">
        <f t="shared" si="5"/>
        <v>555882.4</v>
      </c>
      <c r="M7" s="44">
        <f t="shared" si="6"/>
        <v>0.05</v>
      </c>
      <c r="N7" s="43">
        <f t="shared" si="7"/>
        <v>0.05</v>
      </c>
    </row>
    <row r="8" spans="1:14" x14ac:dyDescent="0.25">
      <c r="A8" s="34" t="s">
        <v>196</v>
      </c>
      <c r="B8" s="34" t="s">
        <v>26</v>
      </c>
      <c r="C8" s="1">
        <v>96401645</v>
      </c>
      <c r="D8" s="1">
        <f t="shared" si="0"/>
        <v>17012056</v>
      </c>
      <c r="E8" s="1">
        <v>13366742</v>
      </c>
      <c r="F8" s="1">
        <v>3645314</v>
      </c>
      <c r="G8" s="1">
        <f t="shared" si="1"/>
        <v>113413701</v>
      </c>
      <c r="H8" s="42">
        <f t="shared" si="2"/>
        <v>0.84999999250531466</v>
      </c>
      <c r="I8" s="45">
        <f t="shared" si="3"/>
        <v>91037546</v>
      </c>
      <c r="J8" s="45">
        <f t="shared" si="4"/>
        <v>16065450.238474416</v>
      </c>
      <c r="K8" s="45">
        <v>5364099</v>
      </c>
      <c r="L8" s="45">
        <f t="shared" si="5"/>
        <v>946605.76152558392</v>
      </c>
      <c r="M8" s="44">
        <f t="shared" si="6"/>
        <v>5.5643230984284552E-2</v>
      </c>
      <c r="N8" s="43">
        <f t="shared" si="7"/>
        <v>5.5643230984284552E-2</v>
      </c>
    </row>
    <row r="9" spans="1:14" x14ac:dyDescent="0.25">
      <c r="A9" s="34" t="s">
        <v>197</v>
      </c>
      <c r="B9" s="34" t="s">
        <v>26</v>
      </c>
      <c r="C9" s="1">
        <v>282655292</v>
      </c>
      <c r="D9" s="1">
        <f t="shared" si="0"/>
        <v>49880346</v>
      </c>
      <c r="E9" s="1">
        <v>48763026</v>
      </c>
      <c r="F9" s="1">
        <v>1117320</v>
      </c>
      <c r="G9" s="1">
        <f t="shared" si="1"/>
        <v>332535638</v>
      </c>
      <c r="H9" s="42">
        <f t="shared" si="2"/>
        <v>0.84999999909784107</v>
      </c>
      <c r="I9" s="45">
        <f t="shared" si="3"/>
        <v>262869422</v>
      </c>
      <c r="J9" s="45">
        <f t="shared" si="4"/>
        <v>46388721.857647061</v>
      </c>
      <c r="K9" s="45">
        <v>19785870</v>
      </c>
      <c r="L9" s="45">
        <f t="shared" si="5"/>
        <v>3491624.1423529405</v>
      </c>
      <c r="M9" s="44">
        <f t="shared" si="6"/>
        <v>6.9999998443333586E-2</v>
      </c>
      <c r="N9" s="43">
        <f t="shared" si="7"/>
        <v>6.9999998443333586E-2</v>
      </c>
    </row>
    <row r="10" spans="1:14" x14ac:dyDescent="0.25">
      <c r="A10" s="34" t="s">
        <v>198</v>
      </c>
      <c r="B10" s="34" t="s">
        <v>27</v>
      </c>
      <c r="C10" s="1">
        <v>174000000</v>
      </c>
      <c r="D10" s="1">
        <f t="shared" si="0"/>
        <v>30705883</v>
      </c>
      <c r="E10" s="1">
        <v>21792971</v>
      </c>
      <c r="F10" s="1">
        <v>8912912</v>
      </c>
      <c r="G10" s="1">
        <f t="shared" si="1"/>
        <v>204705883</v>
      </c>
      <c r="H10" s="42">
        <f t="shared" si="2"/>
        <v>0.8499999973132184</v>
      </c>
      <c r="I10" s="45">
        <f t="shared" si="3"/>
        <v>161845000</v>
      </c>
      <c r="J10" s="45">
        <f t="shared" si="4"/>
        <v>28560882.954798851</v>
      </c>
      <c r="K10" s="45">
        <v>12155000</v>
      </c>
      <c r="L10" s="45">
        <f t="shared" si="5"/>
        <v>2145000.0452011493</v>
      </c>
      <c r="M10" s="44">
        <f t="shared" si="6"/>
        <v>6.9856321839080457E-2</v>
      </c>
      <c r="N10" s="43">
        <f t="shared" si="7"/>
        <v>6.9856321839080457E-2</v>
      </c>
    </row>
    <row r="11" spans="1:14" x14ac:dyDescent="0.25">
      <c r="A11" s="34" t="s">
        <v>199</v>
      </c>
      <c r="B11" s="34" t="s">
        <v>27</v>
      </c>
      <c r="C11" s="1">
        <v>106180000</v>
      </c>
      <c r="D11" s="1">
        <f t="shared" si="0"/>
        <v>18737648</v>
      </c>
      <c r="E11" s="1">
        <v>12635462</v>
      </c>
      <c r="F11" s="1">
        <v>6102186</v>
      </c>
      <c r="G11" s="1">
        <f t="shared" si="1"/>
        <v>124917648</v>
      </c>
      <c r="H11" s="42">
        <f t="shared" si="2"/>
        <v>0.84999999359578082</v>
      </c>
      <c r="I11" s="45">
        <f t="shared" si="3"/>
        <v>98747400</v>
      </c>
      <c r="J11" s="45">
        <f t="shared" si="4"/>
        <v>17426012.640000001</v>
      </c>
      <c r="K11" s="45">
        <v>7432600</v>
      </c>
      <c r="L11" s="45">
        <f t="shared" si="5"/>
        <v>1311635.3600000001</v>
      </c>
      <c r="M11" s="44">
        <f t="shared" si="6"/>
        <v>7.0000000000000007E-2</v>
      </c>
      <c r="N11" s="43">
        <f t="shared" si="7"/>
        <v>7.0000000000000007E-2</v>
      </c>
    </row>
    <row r="12" spans="1:14" x14ac:dyDescent="0.25">
      <c r="A12" s="34" t="s">
        <v>200</v>
      </c>
      <c r="B12" s="34" t="s">
        <v>27</v>
      </c>
      <c r="C12" s="1">
        <v>106191295</v>
      </c>
      <c r="D12" s="1">
        <f t="shared" si="0"/>
        <v>18739641</v>
      </c>
      <c r="E12" s="1">
        <v>13348854</v>
      </c>
      <c r="F12" s="1">
        <v>5390787</v>
      </c>
      <c r="G12" s="1">
        <f t="shared" si="1"/>
        <v>124930936</v>
      </c>
      <c r="H12" s="42">
        <f t="shared" si="2"/>
        <v>0.84999999519734648</v>
      </c>
      <c r="I12" s="45">
        <f t="shared" si="3"/>
        <v>98753643</v>
      </c>
      <c r="J12" s="45">
        <f t="shared" si="4"/>
        <v>17427114.127030496</v>
      </c>
      <c r="K12" s="45">
        <v>7437652</v>
      </c>
      <c r="L12" s="45">
        <f t="shared" si="5"/>
        <v>1312526.8729695028</v>
      </c>
      <c r="M12" s="44">
        <f t="shared" si="6"/>
        <v>7.0040128995507586E-2</v>
      </c>
      <c r="N12" s="43">
        <f t="shared" si="7"/>
        <v>7.0040128995507586E-2</v>
      </c>
    </row>
    <row r="13" spans="1:14" x14ac:dyDescent="0.25">
      <c r="A13" s="34" t="s">
        <v>201</v>
      </c>
      <c r="B13" s="34" t="s">
        <v>26</v>
      </c>
      <c r="C13" s="1">
        <v>145000000</v>
      </c>
      <c r="D13" s="1">
        <f t="shared" si="0"/>
        <v>25588236</v>
      </c>
      <c r="E13" s="1">
        <v>21750001</v>
      </c>
      <c r="F13" s="1">
        <v>3838235</v>
      </c>
      <c r="G13" s="1">
        <f t="shared" si="1"/>
        <v>170588236</v>
      </c>
      <c r="H13" s="42">
        <f t="shared" si="2"/>
        <v>0.84999999648275859</v>
      </c>
      <c r="I13" s="45">
        <f t="shared" si="3"/>
        <v>136300000</v>
      </c>
      <c r="J13" s="45">
        <f t="shared" si="4"/>
        <v>24052941.84</v>
      </c>
      <c r="K13" s="45">
        <v>8700000</v>
      </c>
      <c r="L13" s="45">
        <f t="shared" si="5"/>
        <v>1535294.16</v>
      </c>
      <c r="M13" s="44">
        <f t="shared" si="6"/>
        <v>0.06</v>
      </c>
      <c r="N13" s="43">
        <f t="shared" si="7"/>
        <v>0.06</v>
      </c>
    </row>
    <row r="14" spans="1:14" x14ac:dyDescent="0.25">
      <c r="A14" s="34" t="s">
        <v>202</v>
      </c>
      <c r="B14" s="34" t="s">
        <v>27</v>
      </c>
      <c r="C14" s="1">
        <v>64049568</v>
      </c>
      <c r="D14" s="1">
        <f t="shared" si="0"/>
        <v>11302865</v>
      </c>
      <c r="E14" s="1">
        <v>11302865</v>
      </c>
      <c r="F14" s="1">
        <v>0</v>
      </c>
      <c r="G14" s="1">
        <f t="shared" si="1"/>
        <v>75352433</v>
      </c>
      <c r="H14" s="42">
        <f t="shared" si="2"/>
        <v>0.84999999933645143</v>
      </c>
      <c r="I14" s="45">
        <f t="shared" si="3"/>
        <v>64049568</v>
      </c>
      <c r="J14" s="45">
        <f t="shared" si="4"/>
        <v>11302865</v>
      </c>
      <c r="K14" s="45">
        <v>0</v>
      </c>
      <c r="L14" s="45">
        <f t="shared" si="5"/>
        <v>0</v>
      </c>
      <c r="M14" s="44">
        <f t="shared" si="6"/>
        <v>0</v>
      </c>
      <c r="N14" s="43">
        <f t="shared" si="7"/>
        <v>0</v>
      </c>
    </row>
    <row r="15" spans="1:14" x14ac:dyDescent="0.25">
      <c r="A15" s="34" t="s">
        <v>26</v>
      </c>
      <c r="B15" s="34"/>
      <c r="C15" s="1">
        <f>C5+C6+C7+C8+C9+C13</f>
        <v>1150818353</v>
      </c>
      <c r="D15" s="1">
        <f t="shared" ref="D15:K15" si="8">D5+D6+D7+D8+D9+D13</f>
        <v>203085596</v>
      </c>
      <c r="E15" s="1">
        <f t="shared" si="8"/>
        <v>137401755</v>
      </c>
      <c r="F15" s="1">
        <f t="shared" si="8"/>
        <v>65683841</v>
      </c>
      <c r="G15" s="1">
        <f t="shared" si="8"/>
        <v>1353903949</v>
      </c>
      <c r="H15" s="42">
        <f t="shared" si="2"/>
        <v>0.84999999730409237</v>
      </c>
      <c r="I15" s="1">
        <f t="shared" si="8"/>
        <v>1081769252</v>
      </c>
      <c r="J15" s="45">
        <f t="shared" si="8"/>
        <v>190900460.28894621</v>
      </c>
      <c r="K15" s="45">
        <f t="shared" si="8"/>
        <v>69049101</v>
      </c>
      <c r="L15" s="45">
        <f>L5+L6+L7+L8+L9+L13</f>
        <v>12185135.711053781</v>
      </c>
      <c r="M15" s="44">
        <f t="shared" si="6"/>
        <v>5.9999999843589565E-2</v>
      </c>
      <c r="N15" s="43">
        <f t="shared" ref="N15:N17" si="9">K15/C15</f>
        <v>5.9999999843589565E-2</v>
      </c>
    </row>
    <row r="16" spans="1:14" x14ac:dyDescent="0.25">
      <c r="A16" s="34" t="s">
        <v>27</v>
      </c>
      <c r="B16" s="34"/>
      <c r="C16" s="1">
        <f>C10+C11+C12+C14</f>
        <v>450420863</v>
      </c>
      <c r="D16" s="1">
        <f t="shared" ref="D16:G16" si="10">D10+D11+D12+D14</f>
        <v>79486037</v>
      </c>
      <c r="E16" s="1">
        <f t="shared" si="10"/>
        <v>59080152</v>
      </c>
      <c r="F16" s="1">
        <f t="shared" si="10"/>
        <v>20405885</v>
      </c>
      <c r="G16" s="1">
        <f t="shared" si="10"/>
        <v>529906900</v>
      </c>
      <c r="H16" s="42">
        <f t="shared" si="2"/>
        <v>0.84999999622575206</v>
      </c>
      <c r="I16" s="1">
        <f t="shared" ref="I16:L16" si="11">I10+I11+I12+I14</f>
        <v>423395611</v>
      </c>
      <c r="J16" s="45">
        <f t="shared" si="11"/>
        <v>74716874.72182934</v>
      </c>
      <c r="K16" s="45">
        <f t="shared" si="11"/>
        <v>27025252</v>
      </c>
      <c r="L16" s="45">
        <f t="shared" si="11"/>
        <v>4769162.2781706518</v>
      </c>
      <c r="M16" s="44">
        <f t="shared" si="6"/>
        <v>6.0000000488432084E-2</v>
      </c>
      <c r="N16" s="43">
        <f t="shared" si="9"/>
        <v>6.0000000488432084E-2</v>
      </c>
    </row>
    <row r="17" spans="1:14" x14ac:dyDescent="0.25">
      <c r="A17" s="34" t="s">
        <v>203</v>
      </c>
      <c r="B17" s="34"/>
      <c r="C17" s="1">
        <f>C15+C16</f>
        <v>1601239216</v>
      </c>
      <c r="D17" s="1">
        <f t="shared" ref="D17:I17" si="12">D15+D16</f>
        <v>282571633</v>
      </c>
      <c r="E17" s="1">
        <f t="shared" si="12"/>
        <v>196481907</v>
      </c>
      <c r="F17" s="1">
        <f t="shared" si="12"/>
        <v>86089726</v>
      </c>
      <c r="G17" s="1">
        <f t="shared" si="12"/>
        <v>1883810849</v>
      </c>
      <c r="H17" s="42">
        <f t="shared" si="2"/>
        <v>0.84999999700076045</v>
      </c>
      <c r="I17" s="1">
        <f t="shared" si="12"/>
        <v>1505164863</v>
      </c>
      <c r="J17" s="45">
        <f t="shared" ref="J17" si="13">J15+J16</f>
        <v>265617335.01077557</v>
      </c>
      <c r="K17" s="45">
        <f t="shared" ref="K17" si="14">K15+K16</f>
        <v>96074353</v>
      </c>
      <c r="L17" s="53">
        <f t="shared" ref="L17" si="15">L15+L16</f>
        <v>16954297.989224434</v>
      </c>
      <c r="M17" s="44">
        <f t="shared" si="6"/>
        <v>6.0000000024980654E-2</v>
      </c>
      <c r="N17" s="43">
        <f t="shared" si="9"/>
        <v>6.0000000024980654E-2</v>
      </c>
    </row>
  </sheetData>
  <mergeCells count="4">
    <mergeCell ref="N2:N3"/>
    <mergeCell ref="E2:F2"/>
    <mergeCell ref="I2:J2"/>
    <mergeCell ref="K2:L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IPF do zmian</vt:lpstr>
      <vt:lpstr>IPF do druku</vt:lpstr>
      <vt:lpstr>Załącznik II Decyzji</vt:lpstr>
    </vt:vector>
  </TitlesOfParts>
  <Company>Urząd Marszałkowski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Samołyk</dc:creator>
  <cp:lastModifiedBy>UMWZP</cp:lastModifiedBy>
  <dcterms:created xsi:type="dcterms:W3CDTF">2018-09-13T12:23:48Z</dcterms:created>
  <dcterms:modified xsi:type="dcterms:W3CDTF">2018-12-04T06:42:48Z</dcterms:modified>
</cp:coreProperties>
</file>